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HRPL228\Downloads\"/>
    </mc:Choice>
  </mc:AlternateContent>
  <xr:revisionPtr revIDLastSave="0" documentId="8_{D4250E84-788F-4556-BC9F-CF815610C1EE}" xr6:coauthVersionLast="47" xr6:coauthVersionMax="47" xr10:uidLastSave="{00000000-0000-0000-0000-000000000000}"/>
  <bookViews>
    <workbookView xWindow="-120" yWindow="-120" windowWidth="20730" windowHeight="11160" xr2:uid="{00000000-000D-0000-FFFF-FFFF00000000}"/>
  </bookViews>
  <sheets>
    <sheet name="hoja a diligenciar" sheetId="1" r:id="rId1"/>
    <sheet name="Indicaciones- diligenciamiento" sheetId="2" r:id="rId2"/>
  </sheets>
  <definedNames>
    <definedName name="_xlnm._FilterDatabase" localSheetId="0" hidden="1">'hoja a diligenciar'!$A$1:$S$39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9" i="1" l="1"/>
  <c r="K17" i="1"/>
  <c r="N21" i="1" l="1"/>
  <c r="N20" i="1"/>
  <c r="N19" i="1"/>
  <c r="N18" i="1"/>
  <c r="N17" i="1"/>
  <c r="N16" i="1"/>
  <c r="N15" i="1"/>
  <c r="N14" i="1"/>
  <c r="N13" i="1"/>
  <c r="N12" i="1"/>
  <c r="N11" i="1"/>
  <c r="N6" i="1"/>
  <c r="N5" i="1"/>
  <c r="N8" i="1"/>
  <c r="N7" i="1"/>
  <c r="O20" i="1" l="1"/>
  <c r="O18" i="1"/>
  <c r="O17" i="1"/>
  <c r="O19" i="1" l="1"/>
  <c r="N31" i="1" l="1"/>
  <c r="O31" i="1" s="1"/>
  <c r="N29" i="1"/>
  <c r="O29" i="1" s="1"/>
  <c r="N25" i="1"/>
  <c r="O25" i="1" s="1"/>
  <c r="O21" i="1"/>
  <c r="O15" i="1"/>
  <c r="O5" i="1"/>
  <c r="O6" i="1"/>
  <c r="N3" i="1"/>
  <c r="O3" i="1" s="1"/>
  <c r="N4" i="1"/>
  <c r="O4" i="1" s="1"/>
  <c r="O7" i="1"/>
  <c r="O8" i="1"/>
  <c r="N9" i="1"/>
  <c r="O9" i="1" s="1"/>
  <c r="N10" i="1"/>
  <c r="O10" i="1" s="1"/>
  <c r="O11" i="1"/>
  <c r="O12" i="1"/>
  <c r="O13" i="1"/>
  <c r="O14" i="1"/>
  <c r="O16" i="1"/>
  <c r="N22" i="1"/>
  <c r="O22" i="1" s="1"/>
  <c r="N23" i="1"/>
  <c r="O23" i="1" s="1"/>
  <c r="N24" i="1"/>
  <c r="O24" i="1" s="1"/>
  <c r="N26" i="1"/>
  <c r="O26" i="1" s="1"/>
  <c r="N27" i="1"/>
  <c r="O27" i="1" s="1"/>
  <c r="N28" i="1"/>
  <c r="O28" i="1" s="1"/>
  <c r="N30" i="1"/>
  <c r="O30" i="1" s="1"/>
  <c r="N32" i="1"/>
  <c r="O32" i="1" s="1"/>
  <c r="N33" i="1"/>
  <c r="O33" i="1" s="1"/>
  <c r="N34" i="1"/>
  <c r="O34" i="1" s="1"/>
  <c r="N35" i="1"/>
  <c r="O35" i="1" s="1"/>
  <c r="N36" i="1"/>
  <c r="O36" i="1" s="1"/>
  <c r="O37" i="1"/>
  <c r="N38" i="1"/>
  <c r="O38" i="1" s="1"/>
  <c r="N39" i="1"/>
  <c r="O39" i="1" s="1"/>
  <c r="N2" i="1"/>
  <c r="O2" i="1" s="1"/>
</calcChain>
</file>

<file path=xl/sharedStrings.xml><?xml version="1.0" encoding="utf-8"?>
<sst xmlns="http://schemas.openxmlformats.org/spreadsheetml/2006/main" count="474" uniqueCount="248">
  <si>
    <t>N°</t>
  </si>
  <si>
    <t>Nit</t>
  </si>
  <si>
    <t>Nombre de la Entidad</t>
  </si>
  <si>
    <t>Tipo de Medida</t>
  </si>
  <si>
    <t>Componente</t>
  </si>
  <si>
    <t xml:space="preserve">Proceso </t>
  </si>
  <si>
    <t>Nombre del Indicador</t>
  </si>
  <si>
    <t>Fórmula</t>
  </si>
  <si>
    <t xml:space="preserve">Rangos de Medición </t>
  </si>
  <si>
    <t xml:space="preserve">Numerador </t>
  </si>
  <si>
    <t>Denominador</t>
  </si>
  <si>
    <t>Resultado</t>
  </si>
  <si>
    <t xml:space="preserve">Valoración </t>
  </si>
  <si>
    <t>Documento Soporte Anexos</t>
  </si>
  <si>
    <t>Fecha Corte</t>
  </si>
  <si>
    <t>Técnico Científico</t>
  </si>
  <si>
    <t>CAPS</t>
  </si>
  <si>
    <t xml:space="preserve">Porcentaje de centros y puestos de salud implementados como Centros de Atención Primaria en Salud - CAPS.  </t>
  </si>
  <si>
    <t>(Total de centros y puestos de salud  convertidos en CAPS / Total de centros y puestos de salud )*100</t>
  </si>
  <si>
    <t>&gt;= 80%   Verde
&lt;80%   = 60%  Amarillo
&lt;60% Rojo</t>
  </si>
  <si>
    <t>NA</t>
  </si>
  <si>
    <t>1.Analisis del indicador (máximo 1 página en pdf)</t>
  </si>
  <si>
    <t>Porcentaje de cumplimiento de la oferta de servicios de los Centros de Atención Primaria en Salud – CAPS  (medicina general, especialidades básicas, consulta prioritaria, toma de muestras o imagenología) en el marco del modelo de atención en salud liderado por Minsalud.</t>
  </si>
  <si>
    <t>(Número de servicios ofertados en cada CAPS / Total de servicios incluidos en el portafolio de los CAPS según el Modelo de Atención en Salud)*100</t>
  </si>
  <si>
    <t>Porcentaje de Equipos Básicos de Salud - EBS en operación</t>
  </si>
  <si>
    <t>(Número de EBS contratados y en operación  / Total de EBS asignados)  *100</t>
  </si>
  <si>
    <t>Porcentaje de coberturas útiles de vacunación en biológicos trazadores por Equipos Básicos de Salud - EBS</t>
  </si>
  <si>
    <t>(Número de niños menores de 5 años  con aplicación de biológicos trazadores que completaron los esquemas de acuerdo a la edad / Total de niños menores de 5 años identificados  por EBS) *100</t>
  </si>
  <si>
    <t xml:space="preserve">1.Analisis del indicador (máximo 1 página en pdf)
2. Tablero de control de vacunación </t>
  </si>
  <si>
    <t>Porcentaje de pacientes con condición de riesgo inscritos en la ruta de promoción y mantenimiento - PyM  por  curso de vida canalizados por los Equipos Básicos de Salud - EBS</t>
  </si>
  <si>
    <t>(Número de pacientes inscritos por cursos de vida en la ruta de PyM/Total  de pacientes canalizados por los EBS asignados a la entidad) *100</t>
  </si>
  <si>
    <t>Porcentaje de pacientes captados por enfermedad hipertensiva</t>
  </si>
  <si>
    <t>(Número de pacientes incluidos en el programa de enfermedad hipertensiva / Total de pacientes con enfermedad hipertensiva identificados asignados a la entidad) *100</t>
  </si>
  <si>
    <t>Porcentaje de tamizajes realizados para detección precoz de cáncer de mama  a la población caracterizada por los equipos extramurales.</t>
  </si>
  <si>
    <t>(Número de tamizajes realizados para detección precoz de cáncer de mama por los equipos extramurales / Total de mujeres mayores de 40 años caracterizadas por los equipos extramurales asignadas a la entidad) *100</t>
  </si>
  <si>
    <t>Porcentaje de pruebas rápidas y de tamizajes aplicados para la identificación de riesgo en el territorio realizadas por los equipos extramurales.</t>
  </si>
  <si>
    <t>(Número de pruebas rápidas aplicadas a la población / Total de población intervenida por los equipos extramurales) *100</t>
  </si>
  <si>
    <t>Porcentaje de medicamentos entregados en el territorio (rural y urbano) durante la valoración del equipo extramural.</t>
  </si>
  <si>
    <t>(Número de medicamentos entregados durante la valoración realizada por los equipos extramurales/Total de medicamentos ordenados por los equipos extramurales)*100</t>
  </si>
  <si>
    <t>Porcentaje de seguimiento (presencial o telefónico) a gestantes con morbilidad materna extrema - MME pos-egreso de urgencias u hospitalario.</t>
  </si>
  <si>
    <t>(Número de gestantes con MME con seguimiento (presencial o telefónico) /Total de gestantes identificadas en los servicios de urgencias y hospitalización) *100</t>
  </si>
  <si>
    <t>Porcentaje de gestantes con métodos de planificación familiar postevento obstétrico</t>
  </si>
  <si>
    <t>(Número de pacientes con métodos de Planificación Familiar pos-obstetrico/Total gestantes atendidas en el periodo) *100</t>
  </si>
  <si>
    <t>Porcentaje de seguimiento en menores de 5 años con desnutrición - DNT por los Equipos Básico de Salud -EBS</t>
  </si>
  <si>
    <t>(Número de menores de 5 años con seguimiento a DNT / Total de niños menores de 5 años captados con DNT por EBS) * 100</t>
  </si>
  <si>
    <t>Porcentaje de niños con desnutrición-DNT tratados o intervenidos</t>
  </si>
  <si>
    <t>(Número de niños con DNT tratados / Total de niños con DNT identificados) * 100</t>
  </si>
  <si>
    <t>Porcentaje de  pacientes desnutridos con EDA/IRA hospitalizados</t>
  </si>
  <si>
    <t>≤ 10% Verde
&gt;10% = 20% Amarillo
&gt;20% Rojo</t>
  </si>
  <si>
    <t>Variación porcentual de la producción de servicios quirúrgicos</t>
  </si>
  <si>
    <t>(Producción mes actual –  Producción mes anterior)/Producción mes anterior)*100</t>
  </si>
  <si>
    <t>´-5% y +10% Verde
´-10% y -5% o +10% y +15% amarillo
&lt; -10% o &gt; +15%  Rojo</t>
  </si>
  <si>
    <t>Porcentaje de infecciones en pacientes obstétricas postcesareadas</t>
  </si>
  <si>
    <t>(Número de pacientes obstétricas postcesareadas con ISO/Total Obstétricas cesareadas en el periodo)*100</t>
  </si>
  <si>
    <t>&lt;=2%   Verde
&lt;4%  = 3%  Amarillo
&gt;= 4%  Rojo</t>
  </si>
  <si>
    <t>Variación porcentual de la producción de servicios hospitalarios</t>
  </si>
  <si>
    <t>(Producción mes actual –  Producción mes anterior/Producción mes anterior)*100</t>
  </si>
  <si>
    <t>`-5% y +15% Verde
¨-10% y -5% o +15% y +20%  Amarillo
&lt; -10% o &gt; +20% Rojo</t>
  </si>
  <si>
    <t>Porcentaje de estancia hospitalaria</t>
  </si>
  <si>
    <t>(Número de egresos con estancia &gt;8 días  / Total de egresos hospitalarios en el período) *100</t>
  </si>
  <si>
    <t>&lt;=20%   Verde
&lt;30%   = 21% Amarillo
&gt;30 Rojo</t>
  </si>
  <si>
    <t>Porcentaje de pacientes con estancias superiores a 24 horas en urgencias</t>
  </si>
  <si>
    <t>(Número de pacientes con estancia superior a 24 horas  / Número total de pacientes en urgencias) *100</t>
  </si>
  <si>
    <t>&lt;= 5%   Verde
&lt;5%   = 8% Amarillo
&lt;8%=  Rojo</t>
  </si>
  <si>
    <t>Financiero</t>
  </si>
  <si>
    <t xml:space="preserve">Cartera </t>
  </si>
  <si>
    <t>Porcentaje de recaudo sobre la cartera generada del periodo a reportar.</t>
  </si>
  <si>
    <t>(Valor recaudo de la facturación  radicada en el periodo / valor de la facturación total del periodo)*100</t>
  </si>
  <si>
    <t>1.Analisis del indicador (máximo 1 página en pdf)
2. Ejecución presupuestal y conciliación de facturación radicada entre facturación, cartera y contabilidad, con corte al cierre de cada periodo mensual y conciliación de recaudo entre tesorería, presupuesto, cartera y contabilidad.</t>
  </si>
  <si>
    <t>Porcentaje de recaudo sobre las cuentas por cobrar (vigencias anteriores)</t>
  </si>
  <si>
    <t>(Valor recaudo de las cuentas por cobrar (vigencias anteriores) / Total de las cuentas por cobrar sin incluir saldos en proceso de depuración (vigencias anteriores)) *100</t>
  </si>
  <si>
    <t>1.Analisis del indicador (máximo 1 página en pdf)
2. Ejecución presupuestal y conciliación de recaudo entre tesorería, presupuesto, cartera y contabilidad.</t>
  </si>
  <si>
    <t xml:space="preserve">Financiero </t>
  </si>
  <si>
    <t xml:space="preserve">Contratación </t>
  </si>
  <si>
    <t xml:space="preserve">Porcentaje de adquisición por mecanismos de compras compartidas de medicamentos </t>
  </si>
  <si>
    <t>(Total presupuesto comprometido  para adquisición de  medicamentos a través del mecanismo  de compras compartidas / presupuesto asignado para adquisición de medicamentos )*100</t>
  </si>
  <si>
    <t>1.Analisis del indicador (máximo 1 página en pdf)
2. Certificación del agente interventor de las compras adquiridas mediante los mecanismos de compras compartidas por concepto de medicamentos</t>
  </si>
  <si>
    <t>Costos</t>
  </si>
  <si>
    <t>Costos de prestación de servicios</t>
  </si>
  <si>
    <t>(Costo / ingresos operacionales)*100</t>
  </si>
  <si>
    <t>&lt;=60%  Verde
&gt; 60%   =80%  Amarillo
&gt; 80%   Rojo</t>
  </si>
  <si>
    <t>1.Analisis del indicador (máximo 1 página en pdf)
2.Estado de resultado integral de cada periodo mensual.</t>
  </si>
  <si>
    <t>Porcentaje de implementación de metodología de costos por servicios</t>
  </si>
  <si>
    <t>(Número de actividades ejecutadas para la implementación de la metodología de costos/Total de actividades programadas en el periodo) *100</t>
  </si>
  <si>
    <t>1.Analisis del indicador (máximo 1 página en pdf)
2. Certificación suscrita por el agente interventor del total de  las actividades que se deben realizar para la implementación de la metodología de costos y las actividades totales acumuladas para cada periodo mensual.</t>
  </si>
  <si>
    <t xml:space="preserve">Facturación </t>
  </si>
  <si>
    <t>Porcentaje de cumplimiento en la meta de facturación del período</t>
  </si>
  <si>
    <t xml:space="preserve">(Valor facturación mensual / valor proyectada mes) *100 </t>
  </si>
  <si>
    <t xml:space="preserve">1.Analisis del indicador (máximo 1 página en pdf)
2.Plan de ventas detallado por cada periodo mensual y por tipo de pagador para la vigencia 2025 y certificación de la facturación generada para cada periodo mensual. </t>
  </si>
  <si>
    <t>Porcentaje de facturación radicada en el periodo</t>
  </si>
  <si>
    <t>(Valor de la facturación radicada en términos / Valor de la facturación del periodo)*100</t>
  </si>
  <si>
    <t>1.Analisis del indicador (máximo 1 página en pdf)
2. Certificación de facturación pendiente por radicar de cada periodo mensual señalando el periodo al cual corresponde y conciliación de facturación radicada en cada periodo mensual entre facturación, cartera y contabilidad.</t>
  </si>
  <si>
    <t>Porcentaje de devolución de facturación radicada en el periodo</t>
  </si>
  <si>
    <t>(Valor total de las devoluciones del periodo / Valor total de la facturación radicada del periodo)*100</t>
  </si>
  <si>
    <t>&lt;= 4%   Verde
&gt;4   = 6%  Amarillo
&gt;6%  Rojo</t>
  </si>
  <si>
    <t>1.Analisis del indicador (máximo 1 página en pdf
2. Certificación de la devolución recibida y acumulada en cada periodo mensual.</t>
  </si>
  <si>
    <t>Presupuesto</t>
  </si>
  <si>
    <t>Resultado equilibrio operacional con recaudo</t>
  </si>
  <si>
    <t>(Valor de la ejecución de ingresos totales recaudados en la vigencia (incluye recaudo de cuentas por cobrar de vigencias anteriores)/Valor de la ejecución de gastos comprometidos incluyendo cuentas por pagar de vigencias anteriores)*100</t>
  </si>
  <si>
    <t>1.Analisis del indicador (máximo 1 página en pdf)
2.Ejecución presupuestal de cada periodo mensual.</t>
  </si>
  <si>
    <t>Contabilidad</t>
  </si>
  <si>
    <t>Porcentaje de gasto administrativo  (incluyendo estimaciones contables por deterioro provisión, amortización y depreciación)</t>
  </si>
  <si>
    <t>(Gastos administrativos / Ingresos operacionales)*100</t>
  </si>
  <si>
    <t xml:space="preserve">&lt;=10%  Verde
&gt;10%   = 20%  Amarillo
 &gt;20%   Rojo
</t>
  </si>
  <si>
    <t>1.Analisis del indicador (máximo 1 página en pdf)
2. Estado de resultado integral de cada periodo mensual.</t>
  </si>
  <si>
    <t>Talento Humano</t>
  </si>
  <si>
    <t xml:space="preserve">Porcentaje de pago al talento humano de planta </t>
  </si>
  <si>
    <t>(Número de personas de planta con pago efectivo de salario en el periodo / Total  de personas de planta causadas en nómina en el periodo) *100</t>
  </si>
  <si>
    <t>1.Analisis del indicador (máximo 1 página en pdf)
2.Certificación de número de personas vinculadas en cada periodo mensual y número de personas a las cuales se les cancelo la nómina en cada periodo mensual.</t>
  </si>
  <si>
    <t>Porcentaje  pago de cuentas al talento humano de  contrato</t>
  </si>
  <si>
    <t>(Número de cuentas de contratistas con pago efectivo por prestación de servicios en el periodo / Total de cuentas de contratistas causadas por prestación de servicios en el periodo) *100</t>
  </si>
  <si>
    <t>1.Analisis del indicador (máximo 1 página en pdf)
2. Certificación de número total de cuentas de contratistas causadas y número de cuentas de contratistas canceladas en cada periodo mensual.</t>
  </si>
  <si>
    <t>Porcentaje  de contratos a talento humano &gt;= a 6meses</t>
  </si>
  <si>
    <t>(Número de contratos a talento humano con plazo contractual mayor o igual a 6 meses / Total contratos en el periodo) *100</t>
  </si>
  <si>
    <t>1.Analisis del indicador (máximo 1 página en pdf)
2. Certificación de número total de contratos de talento humano y certificación del número de contratos suscritos para un periodo mayor a 6 meses.</t>
  </si>
  <si>
    <t xml:space="preserve">Jurídico </t>
  </si>
  <si>
    <t xml:space="preserve">Formalización </t>
  </si>
  <si>
    <t>Porcentaje de avance del plan de formalización laboral</t>
  </si>
  <si>
    <t>(Número de acciones ejecutadas incluidas en el plan de formalización laboral/Total de acciones programadas) *100</t>
  </si>
  <si>
    <t>Porcentaje de formalización laboral</t>
  </si>
  <si>
    <t>(Número de trabajadores formalizados/Total de colaboradores proyectados para formalización en el periodo)*100</t>
  </si>
  <si>
    <t>Tercerización servicios asistenciales</t>
  </si>
  <si>
    <t xml:space="preserve">Porcentaje de contratos asistenciales tercerizados asumidos directamente por la ESE </t>
  </si>
  <si>
    <t>(Total de contratos tercerizados asistenciales terminados y asumida la prestación directa por la ESE /Total de contratos tercerizados asistenciales vigentes)*100</t>
  </si>
  <si>
    <t>1.Analisis del indicador (máximo 1 página en pdf)
2. Informe sobre los servicios tercerizados y la viabilidad de asumirlos directamente por la ESE (única vez)</t>
  </si>
  <si>
    <t>Gestión de proyectos</t>
  </si>
  <si>
    <t>Porcentaje de proyectos viabilizados</t>
  </si>
  <si>
    <t>(Número de proyectos viabilizados / Total de proyectos formulados)*100</t>
  </si>
  <si>
    <t>Porcentaje de proyectos Ejecutados</t>
  </si>
  <si>
    <t>(Total de proyectos ejecutados / Tota de proyectos viabilizados) *100</t>
  </si>
  <si>
    <t>1.Analisis del indicador (máximo 1 página en pdf) Indique claramente el estado de los proyectos en ejecución)</t>
  </si>
  <si>
    <t>Anexos</t>
  </si>
  <si>
    <t xml:space="preserve">
Hospitalización</t>
  </si>
  <si>
    <t xml:space="preserve"> Hospitalización</t>
  </si>
  <si>
    <t>Cirugía</t>
  </si>
  <si>
    <t>RIA DNT</t>
  </si>
  <si>
    <t>Ruta de PyM</t>
  </si>
  <si>
    <t>RIA Materno perinatal</t>
  </si>
  <si>
    <t>Multiplicador</t>
  </si>
  <si>
    <t>Dato de cumplimiento Mensual</t>
  </si>
  <si>
    <t>Ruta de PyM - EBS</t>
  </si>
  <si>
    <t>Atención primaria en salud - EBS</t>
  </si>
  <si>
    <t>Equipos Básicos - EBS</t>
  </si>
  <si>
    <t>RIA DNT /Hospitalización</t>
  </si>
  <si>
    <t>1.Analisis del indicador (máximo 1 página en pdf)
2.Base de datos en Excel</t>
  </si>
  <si>
    <t>1.Analisis del indicador (máximo 1 página en pdf)
2. Base de datos en Excel  (cohorte de  crónicos con HTA)</t>
  </si>
  <si>
    <t>1.Analisis del indicador (máximo 1 página en pdf)
2.Base de datos en Excel (relación de pacientes)</t>
  </si>
  <si>
    <t>1.Analisis del indicador (máximo 1 página en pdf)
2. Base de datos en Excel (consolidado por grupos de riesgo)</t>
  </si>
  <si>
    <t>1.Analisis del indicador (máximo 1 página en pdf)
2. Base de datos en Excel  (relación de medicamentos formulado vs los entregados)</t>
  </si>
  <si>
    <t>1.Analisis del indicador (máximo 1 página en pdf)
2. Base de datos Excel cohorte gestantes</t>
  </si>
  <si>
    <t>1.Analisis del indicador (máximo 1 página en pdf)
2.Base de datos en Excel del seguimiento de menores con diagnostico de DNT</t>
  </si>
  <si>
    <t>1.Analisis del indicador (máximo 1 página en pdf)
2. Base de datos en Excel  del reporte de producción del sistema de información discriminando los servicios quirúrgicos habilitados</t>
  </si>
  <si>
    <t xml:space="preserve">1.Analisis del indicador (máximo 1 página en pdf)
2.  Base de datos en Excel  con la producción del sistema de información discriminando las camas habilitadas del servicio de hospitalización. </t>
  </si>
  <si>
    <t xml:space="preserve">1.Analisis del indicador (máximo 1 página en pdf)
2. Base de datos en Excel  de egresos del periodo relacionando la fecha de ingreso relacionando el seguimiento a los pacientes que superan los 8 días. </t>
  </si>
  <si>
    <t xml:space="preserve">1.Analisis del indicador (máximo 1 página en pdf)
2. Base de datos en Excel de  pacientes que superan los 24 horas en el servicio de urgencias incluir casilla de observaciones relacionando el seguimiento a los pacientes que superan las 24 horas. </t>
  </si>
  <si>
    <t xml:space="preserve">1.Analisis del indicador (máximo 1 página en pdf)
2. incluir Excel de  actividades ejecutar </t>
  </si>
  <si>
    <t>1.Analisis del indicador (máximo 1 página en pdf) (indique claramente la totalidad de los proyecto que tiene en gestión y los que tiene proyectados gestionar, con el posible financiador)</t>
  </si>
  <si>
    <t>Indique el tipo de medida tal como aparece en el acto administrativo, con la primera inicial en mayúscula cada palabra, sin abreviaturas, sin negrilla, ni caracteres especiales.  Dato de Inclusión manual. Ejemplo, Vigilancia Especial o Intervención Forzosa administrativa para Administrar, entre otras</t>
  </si>
  <si>
    <r>
      <t xml:space="preserve">Hace referencia al grupo de análisis bajo el cual se clasifica el indicador dentro del sistema de medición. Este campo es fijo y no podrá ser modificado. Los componentes definidos son:
•	Técnico Científico: Evalúa la calidad y seguridad en la prestación de los servicios de salud.
•	Financiero: Mide la estabilidad y sostenibilidad económica del prestador.
•	Jurídico: Verifica el cumplimiento normativo y legal de la entidad.
•	Gestión de proyectos: Controla la planeación, ejecución y evaluación de proyectos en salud.  </t>
    </r>
    <r>
      <rPr>
        <b/>
        <sz val="11"/>
        <color theme="1"/>
        <rFont val="Aptos Narrow"/>
        <family val="2"/>
        <scheme val="minor"/>
      </rPr>
      <t>(no modificable)</t>
    </r>
  </si>
  <si>
    <r>
      <t xml:space="preserve">Expresión matemática que permite calcular el valor del indicador.  </t>
    </r>
    <r>
      <rPr>
        <b/>
        <sz val="11"/>
        <color theme="1"/>
        <rFont val="Aptos Narrow"/>
        <family val="2"/>
        <scheme val="minor"/>
      </rPr>
      <t>(no modificable)</t>
    </r>
  </si>
  <si>
    <t>Valor registrado correspondiente a la parte superior de la fracción descrito en la  forma de medición. Representa el total de eventos alcanzados en la medición del indicador.</t>
  </si>
  <si>
    <t>Valor registrado correspondiente a la parte inferior de la fracción descrito  en la forma de medición. Representa el total de la población analizada para el cálculo del indicador.</t>
  </si>
  <si>
    <r>
      <t xml:space="preserve">Representa el valor multiplicador para lograr el porcentaje </t>
    </r>
    <r>
      <rPr>
        <b/>
        <sz val="11"/>
        <color theme="1"/>
        <rFont val="Arial"/>
        <family val="2"/>
      </rPr>
      <t>(no modificable)</t>
    </r>
  </si>
  <si>
    <r>
      <t xml:space="preserve">Este campo se calculará automáticamente a partir de los valores del numerador y denominador registrados, aplicando la fórmula establecida en la forma de medición. Este campo es fijo y no podrá ser modificado </t>
    </r>
    <r>
      <rPr>
        <b/>
        <sz val="11"/>
        <color theme="1"/>
        <rFont val="Arial"/>
        <family val="2"/>
      </rPr>
      <t>(no modificable)</t>
    </r>
  </si>
  <si>
    <t>Comentario</t>
  </si>
  <si>
    <r>
      <t xml:space="preserve">Indica los datos archivos que debe anexar. El analisis del indicador debe ser de 1 pàgina en pdf, los demas archivos deben venir en formato establecido. </t>
    </r>
    <r>
      <rPr>
        <b/>
        <sz val="11"/>
        <color theme="1"/>
        <rFont val="Arial"/>
        <family val="2"/>
      </rPr>
      <t>(no modificable)</t>
    </r>
  </si>
  <si>
    <t>Porcentaje de niños menores de 5 años en la ruta de desnutrición DNT pos-egreso de urgencias, hospitalario,  consulta externa, o que haya sido captado por equipo extramural, brigada, Equipo Básico de Salud -EBS, o reportados por la EPS</t>
  </si>
  <si>
    <t>(Número de niños menores de 5 años en la ruta de desnutrición DNT pos-egreso de urgencias, hospitalario,  consulta externa, o que haya sido captado por equipo extramural, brigada, o Equipo Básico de Salud -EBS  o remitidos por la EPS /Total de menores de 5 años con DNT  egresados, atendidos o reportados por la EPS)*100</t>
  </si>
  <si>
    <t>Urgencias</t>
  </si>
  <si>
    <t>(Número pacientes desnutridos con EDA y/0 IRA hospitalizados / Total de pacientes hospitalizados desnutridos en el periodo)*100</t>
  </si>
  <si>
    <t>RIA DNT - EBS</t>
  </si>
  <si>
    <r>
      <t xml:space="preserve">Identifica el número del indicador </t>
    </r>
    <r>
      <rPr>
        <b/>
        <sz val="11"/>
        <color rgb="FF000000"/>
        <rFont val="Aptos Narrow"/>
        <family val="2"/>
      </rPr>
      <t>(no modificable)</t>
    </r>
  </si>
  <si>
    <t>dato de identificación de la entidad, sin dato de verificación, ni puntos, sin guiones (dato de ingreso por la entidad)</t>
  </si>
  <si>
    <t>Corresponde al nombre oficial del prestador de servicios de salud, debe escribirse con la primera inicial de cada palabra en mayúscula, sin abreviaturas, sin negrilla, ni caracteres especiales. Dato de Inclusión manual. Ejemplo: Hospital Universitario de la Caridad</t>
  </si>
  <si>
    <r>
      <t xml:space="preserve">Corresponde a la agrupación temática a la cual hace referencia el indicador. Este campo es fijo y no puede ser modificado. Si la entidad presta servicios en alguno de estos procesos, o tiene relación con la temática descrita, deberá garantizar la recolección y el reporte de los datos correspondientes. Los procesos definidos en el formato son:
•	CAPS
•	Equipos Básicos - EBS
•	Atención primaria en salud - EBS
•	Ruta de PyM - EBS
•	Ruta de PyM
•	RIA Materno perinatal - EBS
•	RIA DNT
•	RIA DNT /Hospitalización
•	Cirugía
•	Hospitalización
•	Urgencias
•	Cartera
•	Contratación
•	Costos
•	Facturación
•	Presupuesto
•	Contabilidad
•	Talento Humano
•	Formalización
•	Tercerización de Servicios Asistenciales
•	Gestión de Proyectos </t>
    </r>
    <r>
      <rPr>
        <b/>
        <sz val="11"/>
        <color theme="1"/>
        <rFont val="Aptos Narrow"/>
        <family val="2"/>
        <scheme val="minor"/>
      </rPr>
      <t xml:space="preserve">  (no modificable)</t>
    </r>
  </si>
  <si>
    <r>
      <t xml:space="preserve"> título o denominación que se le asignó a la  a  la métrica utilizada para medir el desempeño de los Agente Interventores. Son 38 indicadores </t>
    </r>
    <r>
      <rPr>
        <b/>
        <sz val="11"/>
        <color theme="1"/>
        <rFont val="Aptos Narrow"/>
        <family val="2"/>
        <scheme val="minor"/>
      </rPr>
      <t>(no modificable)</t>
    </r>
  </si>
  <si>
    <t>Corresponde al intervalo o rango de valores dentro de los cuales puede oscilar el resultado del indicador. Este rango establece los límites mínimo y máximo esperados para la medición, y permite interpretar si el desempeño se encuentra dentro de parámetros definidos como bueno, aceptable o crítico. Este campo es de carácter informativo y no es modificable.</t>
  </si>
  <si>
    <r>
      <t xml:space="preserve">El valor proyectado de cumplimiento en un período corresponde a la estimación del desempeño esperado del indicador. Este dato permite evaluar el comportamiento mensual y realizar seguimiento a tendencias, desviaciones o mejoras en la gestión institucional.
Para registrar el valor proyectado se podrán utilizar las siguientes opciones: un valor numérico, NA (no aplica), SD (sin dato) o EP (en proceso). A continuación, se describen los criterios para el uso de cada uno:
</t>
    </r>
    <r>
      <rPr>
        <b/>
        <sz val="11"/>
        <color theme="1"/>
        <rFont val="Aptos Narrow"/>
        <family val="2"/>
        <scheme val="minor"/>
      </rPr>
      <t xml:space="preserve">Valor Numèrico: </t>
    </r>
    <r>
      <rPr>
        <sz val="11"/>
        <color theme="1"/>
        <rFont val="Aptos Narrow"/>
        <family val="2"/>
        <scheme val="minor"/>
      </rPr>
      <t xml:space="preserve">Es el valor que tiene proyectado para mes, que puede corresponder al numerador. Su valoración se representará con los colores verde = Bueno, Amarillo = Aceptable y Rojo= Crìtìco.
</t>
    </r>
    <r>
      <rPr>
        <b/>
        <sz val="11"/>
        <color theme="1"/>
        <rFont val="Aptos Narrow"/>
        <family val="2"/>
        <scheme val="minor"/>
      </rPr>
      <t xml:space="preserve">
NA</t>
    </r>
    <r>
      <rPr>
        <sz val="11"/>
        <color theme="1"/>
        <rFont val="Aptos Narrow"/>
        <family val="2"/>
        <scheme val="minor"/>
      </rPr>
      <t xml:space="preserve"> (sin puntos ni barra inclinada): se utiliza cuando el indicador no aplica a la entidad o nunca será objeto de medición. Su valoración se representará con el color negro.
</t>
    </r>
    <r>
      <rPr>
        <b/>
        <sz val="11"/>
        <color theme="1"/>
        <rFont val="Aptos Narrow"/>
        <family val="2"/>
        <scheme val="minor"/>
      </rPr>
      <t>SD</t>
    </r>
    <r>
      <rPr>
        <sz val="11"/>
        <color theme="1"/>
        <rFont val="Aptos Narrow"/>
        <family val="2"/>
        <scheme val="minor"/>
      </rPr>
      <t xml:space="preserve"> (sin puntos ni barra inclinada): corresponde a aquellos casos en los que el indicador aplica a la entidad, pero por alguna razón no se está midiendo o no fue posible medirlo en el período. La causa deberá explicarse detalladamente en el análisis correspondiente. La valoración se representará con el color rojo.
</t>
    </r>
    <r>
      <rPr>
        <b/>
        <sz val="11"/>
        <color theme="1"/>
        <rFont val="Aptos Narrow"/>
        <family val="2"/>
        <scheme val="minor"/>
      </rPr>
      <t>EP</t>
    </r>
    <r>
      <rPr>
        <sz val="11"/>
        <color theme="1"/>
        <rFont val="Aptos Narrow"/>
        <family val="2"/>
        <scheme val="minor"/>
      </rPr>
      <t xml:space="preserve"> (sin puntos ni barra inclinada): se emplea cuando el indicador presenta características nuevas, por lo que se requiere adelantar procesos internos para su implementación, o cuando los resultados comenzarán a evidenciarse en un tiempo determinado. La valoración se representará con el color blanco. No debe utilizarse en los casos en que exista una norma o lineamiento de la Superintendencia Nacional de Salud que exija su medición y esta no se haya iniciado; en tales casos, corresponde registrar el valor como </t>
    </r>
    <r>
      <rPr>
        <b/>
        <sz val="11"/>
        <color theme="1"/>
        <rFont val="Aptos Narrow"/>
        <family val="2"/>
        <scheme val="minor"/>
      </rPr>
      <t>SD.</t>
    </r>
  </si>
  <si>
    <t xml:space="preserve">Corresponde a la clasificación del resultado obtenido según los rangos de medición establecidos. Se representará mediante un color (verde, amarillo, rojo, negro o blanco), de acuerdo con el nivel de cumplimiento del indicador. Este campo es informativo y no modificable.
</t>
  </si>
  <si>
    <r>
      <t xml:space="preserve">Corresponde al análisis que se realiza sobre el dato reportado, ya sea un valor numérico o una clasificación como NA, SD o EP. Este análisis debe registrarse de manera narrativa, con un máximo de 300 caracteres, siguiendo la estructura: </t>
    </r>
    <r>
      <rPr>
        <b/>
        <sz val="11"/>
        <color theme="1"/>
        <rFont val="Aptos Narrow"/>
        <family val="2"/>
        <scheme val="minor"/>
      </rPr>
      <t>resultado + razón que lo originó el resultado+ acciones de mantenimiento o mejora del resultado.</t>
    </r>
    <r>
      <rPr>
        <sz val="11"/>
        <color theme="1"/>
        <rFont val="Aptos Narrow"/>
        <family val="2"/>
        <scheme val="minor"/>
      </rPr>
      <t xml:space="preserve">
</t>
    </r>
    <r>
      <rPr>
        <b/>
        <sz val="11"/>
        <color theme="1"/>
        <rFont val="Aptos Narrow"/>
        <family val="2"/>
        <scheme val="minor"/>
      </rPr>
      <t xml:space="preserve">
Ejemplo 1.  de aplicación de la fórmula:
</t>
    </r>
    <r>
      <rPr>
        <sz val="11"/>
        <color theme="1"/>
        <rFont val="Aptos Narrow"/>
        <family val="2"/>
        <scheme val="minor"/>
      </rPr>
      <t>Estructura:</t>
    </r>
    <r>
      <rPr>
        <b/>
        <sz val="11"/>
        <color theme="1"/>
        <rFont val="Aptos Narrow"/>
        <family val="2"/>
        <scheme val="minor"/>
      </rPr>
      <t xml:space="preserve"> Resultado </t>
    </r>
    <r>
      <rPr>
        <sz val="11"/>
        <color theme="1"/>
        <rFont val="Aptos Narrow"/>
        <family val="2"/>
        <scheme val="minor"/>
      </rPr>
      <t xml:space="preserve">(EP) + </t>
    </r>
    <r>
      <rPr>
        <b/>
        <sz val="11"/>
        <color theme="1"/>
        <rFont val="Aptos Narrow"/>
        <family val="2"/>
        <scheme val="minor"/>
      </rPr>
      <t>Razón</t>
    </r>
    <r>
      <rPr>
        <sz val="11"/>
        <color theme="1"/>
        <rFont val="Aptos Narrow"/>
        <family val="2"/>
        <scheme val="minor"/>
      </rPr>
      <t xml:space="preserve"> (los resultados se evidencian a partir del primer trimestre) + </t>
    </r>
    <r>
      <rPr>
        <b/>
        <sz val="11"/>
        <color theme="1"/>
        <rFont val="Aptos Narrow"/>
        <family val="2"/>
        <scheme val="minor"/>
      </rPr>
      <t>Acciones</t>
    </r>
    <r>
      <rPr>
        <sz val="11"/>
        <color theme="1"/>
        <rFont val="Aptos Narrow"/>
        <family val="2"/>
        <scheme val="minor"/>
      </rPr>
      <t xml:space="preserve"> (Actualmente, se adelantan gestiones como depuración de cartera, conciliaciones y seguimiento a convenios para alcanzar los resultados esperados.
</t>
    </r>
    <r>
      <rPr>
        <b/>
        <sz val="11"/>
        <color theme="1"/>
        <rFont val="Aptos Narrow"/>
        <family val="2"/>
        <scheme val="minor"/>
      </rPr>
      <t xml:space="preserve">
Comentario narrativo 1 : </t>
    </r>
    <r>
      <rPr>
        <sz val="11"/>
        <color theme="1"/>
        <rFont val="Aptos Narrow"/>
        <family val="2"/>
        <scheme val="minor"/>
      </rPr>
      <t xml:space="preserve">se encuentra en EP debido a que los resultados se evidencian a partir del primer trimestre. Actualmente, se adelantan gestiones como depuración de cartera, conciliaciones y seguimiento a convenios para alcanzar los resultados esperados.
</t>
    </r>
    <r>
      <rPr>
        <b/>
        <sz val="11"/>
        <color theme="1"/>
        <rFont val="Aptos Narrow"/>
        <family val="2"/>
        <scheme val="minor"/>
      </rPr>
      <t>Ejemplo 2.  de aplicación de la fórmula:</t>
    </r>
    <r>
      <rPr>
        <sz val="11"/>
        <color theme="1"/>
        <rFont val="Aptos Narrow"/>
        <family val="2"/>
        <scheme val="minor"/>
      </rPr>
      <t xml:space="preserve">
</t>
    </r>
    <r>
      <rPr>
        <b/>
        <sz val="11"/>
        <color theme="1"/>
        <rFont val="Aptos Narrow"/>
        <family val="2"/>
        <scheme val="minor"/>
      </rPr>
      <t>Estructura:</t>
    </r>
    <r>
      <rPr>
        <sz val="11"/>
        <color theme="1"/>
        <rFont val="Aptos Narrow"/>
        <family val="2"/>
        <scheme val="minor"/>
      </rPr>
      <t xml:space="preserve"> </t>
    </r>
    <r>
      <rPr>
        <b/>
        <sz val="11"/>
        <color theme="1"/>
        <rFont val="Aptos Narrow"/>
        <family val="2"/>
        <scheme val="minor"/>
      </rPr>
      <t>Resultado</t>
    </r>
    <r>
      <rPr>
        <sz val="11"/>
        <color theme="1"/>
        <rFont val="Aptos Narrow"/>
        <family val="2"/>
        <scheme val="minor"/>
      </rPr>
      <t xml:space="preserve"> (80%) +</t>
    </r>
    <r>
      <rPr>
        <b/>
        <sz val="11"/>
        <color theme="1"/>
        <rFont val="Aptos Narrow"/>
        <family val="2"/>
        <scheme val="minor"/>
      </rPr>
      <t xml:space="preserve"> Razón</t>
    </r>
    <r>
      <rPr>
        <sz val="11"/>
        <color theme="1"/>
        <rFont val="Aptos Narrow"/>
        <family val="2"/>
        <scheme val="minor"/>
      </rPr>
      <t xml:space="preserve"> (resultado de la gestión oportuna mediante depuración de cartera, conciliaciones periódicas y seguimiento a convenios) + </t>
    </r>
    <r>
      <rPr>
        <b/>
        <sz val="11"/>
        <color theme="1"/>
        <rFont val="Aptos Narrow"/>
        <family val="2"/>
        <scheme val="minor"/>
      </rPr>
      <t>Acciones</t>
    </r>
    <r>
      <rPr>
        <sz val="11"/>
        <color theme="1"/>
        <rFont val="Aptos Narrow"/>
        <family val="2"/>
        <scheme val="minor"/>
      </rPr>
      <t xml:space="preserve"> (Se mantendrán estas estrategias para asegurar la sostenibilidad financiera.
</t>
    </r>
    <r>
      <rPr>
        <b/>
        <sz val="11"/>
        <color theme="1"/>
        <rFont val="Aptos Narrow"/>
        <family val="2"/>
        <scheme val="minor"/>
      </rPr>
      <t>Comentario narrativo 2</t>
    </r>
    <r>
      <rPr>
        <sz val="11"/>
        <color theme="1"/>
        <rFont val="Aptos Narrow"/>
        <family val="2"/>
        <scheme val="minor"/>
      </rPr>
      <t xml:space="preserve"> :Se obtuvo un 80%, resultado de la gestión oportuna mediante depuración de cartera, conciliaciones periódicas y seguimiento a convenios. Se mantendrán estas estrategias para asegurar la sostenibilidad financiera.
</t>
    </r>
  </si>
  <si>
    <t>La inserción de archivos debe realizarse según lo indicado en la sección "Documentos Soporte Anexos", mediante objeto o vínculo. Se debe verificar su accesibilidad. Se recomienda entregarlos en Drive, asegurando su correcta inserción por los medios establecidos.</t>
  </si>
  <si>
    <t>La fecha corresponde al peeriodo solicitad por SNS - DD/MES/AAAA</t>
  </si>
  <si>
    <t>Interevenvión Forzosa Administrativa para Administrar</t>
  </si>
  <si>
    <t>ESE Hospital Rosario Pumarejo de López</t>
  </si>
  <si>
    <t xml:space="preserve">NA </t>
  </si>
  <si>
    <t>https://drive.google.com/drive/folders/1dq3UH0viR-QAQDxvfpE1I4PlSaxuxmOr?usp=drive_link</t>
  </si>
  <si>
    <t>https://drive.google.com/drive/folders/15_Hdds06Dh7HWsSieyOoR6JAsOivnMpD?usp=drive_link</t>
  </si>
  <si>
    <t>https://drive.google.com/drive/folders/1sqUWLNlTWJi0yJFDTqjT6rw7LclXMXUB?usp=drive_link</t>
  </si>
  <si>
    <t>https://drive.google.com/drive/folders/1z9uX1tPewfj3xSktSVA9ln38MJpNzr6e?usp=drive_link</t>
  </si>
  <si>
    <t>https://drive.google.com/drive/folders/1MU3NyelSOOxjobXOh_zi5EWDO7qKWvot?usp=drive_link</t>
  </si>
  <si>
    <t>https://drive.google.com/drive/folders/12bRzGxCVwEzpAGh4c-lyCDPDU5OQPf3E?usp=drive_link</t>
  </si>
  <si>
    <t>https://drive.google.com/drive/folders/1lAZrPsONGmTQ0q3yFK2HV2AtDzDkG0xA?usp=drive_link</t>
  </si>
  <si>
    <t>https://drive.google.com/drive/folders/1lAIibh7PqnKEhwQ-Ii_VfsD0tqkrHWsF?usp=drive_link</t>
  </si>
  <si>
    <t>https://drive.google.com/drive/folders/1i0y7MDlLcu64XdcCn4vxsei_amNiLTW0?usp=drive_link</t>
  </si>
  <si>
    <t>https://drive.google.com/drive/folders/1wF0jyY7MDSpZe1Rr17dpNaiGgmpdxMpk?usp=drive_link</t>
  </si>
  <si>
    <t>https://drive.google.com/drive/folders/1w5xeEwG9Zpd2ioJQltRzkFmdy_1kLqHL?usp=drive_link</t>
  </si>
  <si>
    <t>https://drive.google.com/drive/folders/1gcImCri2voS_ATT13QT1Q6Q6LL9HnfIz?usp=drive_link</t>
  </si>
  <si>
    <t>https://drive.google.com/drive/folders/1BN4XrLrkRHJAB0iSi7cHK0zKiNkLCSvo?usp=drive_link</t>
  </si>
  <si>
    <t>https://drive.google.com/drive/folders/1buztOLokvNLUjCq6Hn2_8eMNlacT6K6q?usp=drive_link</t>
  </si>
  <si>
    <t>https://drive.google.com/drive/folders/11bJCXt90JBE4TThsdpMkdYbJpPeHWeky?usp=drive_link</t>
  </si>
  <si>
    <t>https://drive.google.com/drive/folders/1hK6Ct3OmNH1buuyeKcEg19mDQvVCDjH3?usp=drive_link</t>
  </si>
  <si>
    <t>https://drive.google.com/drive/folders/1LtccfqsLOiI-7LRXC8NUB0CRnRLHb2ta?usp=drive_link</t>
  </si>
  <si>
    <t>https://drive.google.com/drive/folders/1_u7Y4uundLzvqwSJIkMU8YyU-bThEkII?usp=drive_link</t>
  </si>
  <si>
    <t>https://drive.google.com/drive/folders/1U8wgzLVLXZboxkuu6OeeyjkXRyphPwKR?usp=drive_link</t>
  </si>
  <si>
    <t>https://drive.google.com/drive/folders/1bNHirTh2jMiA0-E-IOwvgFeuUuxWJ9OX?usp=drive_link</t>
  </si>
  <si>
    <t>https://drive.google.com/drive/folders/1lXPcj9aTlEK5EVqp7j-fuVIoqVrdlLsU?usp=drive_link</t>
  </si>
  <si>
    <t>https://drive.google.com/drive/folders/1XB5AdmQV1piHskD8I6EtUXQKxgGTAMyv?usp=drive_link</t>
  </si>
  <si>
    <t>https://drive.google.com/drive/folders/1Y__t3hkHmbWSJNIMSp7kqn4jsumqMQtH?usp=drive_link</t>
  </si>
  <si>
    <t>https://drive.google.com/drive/folders/1q4pZUgxQDRdkV3Q30_G0ukROiSN83x2B?usp=drive_link</t>
  </si>
  <si>
    <t>&gt;=80%</t>
  </si>
  <si>
    <t>&lt;=10%</t>
  </si>
  <si>
    <t>&lt;=2%</t>
  </si>
  <si>
    <t>&lt;=20</t>
  </si>
  <si>
    <t>&lt;8%</t>
  </si>
  <si>
    <t>&lt;=60</t>
  </si>
  <si>
    <t>&lt;=10</t>
  </si>
  <si>
    <t>https://drive.google.com/drive/folders/1j_YtjBXeQKmXEnuRaDANbqRkidB_56H8?usp=sharing</t>
  </si>
  <si>
    <t>https://drive.google.com/drive/folders/1ANvLTtIk8I-koWhpkm6BPCm5FWc0Nx2I?usp=sharing</t>
  </si>
  <si>
    <t>https://drive.google.com/drive/folders/1J2ujGL5Dd2MPL8G82fV7Xb5quDN2Gtqo?usp=sharing</t>
  </si>
  <si>
    <t>https://drive.google.com/drive/folders/1Q7cFNmSin0rv4fCTRJ5CzQjQ4HUefF8x?usp=sharing</t>
  </si>
  <si>
    <t>EP</t>
  </si>
  <si>
    <t>La ESE inscribió 5 proyectos, aprobados en enero de 2025. A la fecha, se ha radicado 1 ante el Minsalud y se encuentra en proceso de evaluación para su viabilidad técnica. Los demás continúan en fase de preparación para su presentación.</t>
  </si>
  <si>
    <t xml:space="preserve">EP </t>
  </si>
  <si>
    <t xml:space="preserve">El resultado de cumplimiento optimo que se reporta a  junio 2025, obedece a que el flujo de caja corrriente se normalizo con los pagos por parte   Asmet Salud , Dusakawi, Coosalud y Nueva EPS </t>
  </si>
  <si>
    <t>El resultado de cumplimiento optimo, obedece a un excelente porcentaje frente a lo proyectado para recuardar de vigencias anteriores en el año 2025,  la meta planteada fue superada.</t>
  </si>
  <si>
    <t>El 60% obedece a que se realizan revisiones de costos asociados al personal asistencial, insumos y demás actores que intervienen en la prestación del servicio. La entidad continuará con la revisión y depuración de los costos de producción en salud.</t>
  </si>
  <si>
    <t>EL 100% Obedece a que de las 8 actividades planteadas para la ejecución en un 100% del módulo de costos estas se encuentra cumplidas en su totalidad. La entidad continua actualización permanente de este módulo.</t>
  </si>
  <si>
    <t>Cumplimiento del 100%, resultado de acciones de control implementados al giro cama de la ESE, continuando asi con la facturacion de servicios en tiempo real.</t>
  </si>
  <si>
    <t xml:space="preserve"> Cumplimiento del 95%, ante la gestion de consecucion oportuna de las autorizaciones de servicios, mesas de trabajo ante las EAPB, continuando con tales acciones que garanticen a la ESE oportunidad en radicacion de facturas.</t>
  </si>
  <si>
    <t>Se obtuvo un cumplimiento con valoración de 3 y un resultado del 0.04%, gracias a las acciones implementadas para la correcta identificación del pagador, conforme a los lineamientos de la ESE. Estas acciones se orientan a disminuir el índice de devoluciones."</t>
  </si>
  <si>
    <t>El 65% corresponde a compromisos proyectados para cumplirse hasta el 31 de agosto de 2025. Aunque hay buen avance al 30 de junio, el indicador aumentará progresivamente conforme se acerquen las fechas establecidas para su cumplimiento.</t>
  </si>
  <si>
    <t>Se alcanza un 89% de ejecución (16 de 18 actividades) al 30 de junio de 2025. Este avance obedece a la implementación de la primera fase del proceso de formalización. Se continuará con el cumplimiento de las actividades restantes según el plan establecido.</t>
  </si>
  <si>
    <t>El 100% obedece a que fueron vinculadas a la planta de personal de carácter temporal las 75 personas proyectadas a vincular en el primer semestre de 2025. Continuar con el proceso de vinculación de personal correspondiente a la segunda fase.</t>
  </si>
  <si>
    <t>El 100% obedece a que la nómina correspondiente al mes de junio fue cancelada en el periodo de causación a todos los servidores de la planta de personal. La institución tiene como política pagar oportunamente la nomina dentro del periodo de gestión.</t>
  </si>
  <si>
    <t>En junio de 2025 se logró un 100% de cumplimiento: 915 pagos fueron realizados frente a 915 cuentas causadas. Este equilibrio refleja una gestión efectiva. Para mantener el indicador, es clave seguir pagando todas las obligaciones en el plazo establecido.</t>
  </si>
  <si>
    <t>EP, La entidad se retiro del proceso por motivos de inconveniencia económica, toda vez que en la actualidad adquiere medicamentos con precios menores a los establecidos en la compra Conjunta.</t>
  </si>
  <si>
    <t>El 91% obedece a que la mayoría de los contratos de prestación de servicios y apoyo a la gestión del hospital tienen plazo de ejecución mínima de 7 meses, continuar con la proyección de los contratos con plazo superior a 6 meses.</t>
  </si>
  <si>
    <t>EP, toda vez que la entidad se encuentra actualmente en un proceso de expansión hospitalaria, el cual incluye la asunción directa del servicio de imagenología, eliminando su tercerización.</t>
  </si>
  <si>
    <t>El 97,89% obedece a la adherencia a la RIAMP, el fortalecimiento institucional en las contratación de métodos de anticoncepción post evento obstétrico con las EAPB, y la estategia de sensibilización a las usuarias en derechos sexuales y reproductivos.</t>
  </si>
  <si>
    <t>El 85% obedece a NO detecciones tempranas de casos de riesgos de DNT por parte de las EAPB y prestadores primarios. En coordinación interinstitucional con SSD, se realiza fortalecimiento de capacidades al talento humano en salud de las ESE en la Res 2350/2020 y 2465/2016. Activación ruta con ICBF</t>
  </si>
  <si>
    <t>El 8% de disminución obedece a tres festivos adicionales en los cuales no hubo programación de cirugías, capacidad instalada en hospitalización sin disponibilidad de camas. Propuesta de expansión hospitalaria sede 2, articulación con EAPB para la consecucion de autorizaciones de servicios y disponibilidad de material quirúrgico</t>
  </si>
  <si>
    <t>El 25% se debe a ocupación con patologías que requieren aislamiento y tratamientos prolongados, remisiones en trámite o disentidas por familiares, lo que ralentiza el giro cama. Se propone hospital-hogar, expansión sede 2 y coordinación con EAPB.</t>
  </si>
  <si>
    <t>El 15% obedece a la limitada capacidad instalada en hospitalización que ralentiza el giro cama, derivación aumentada de pacientes a la ESE, bloqueos de algunas camas por pacientes aislados. Coordinación interinstitucional con EAPB y ampliar capacidad instalada.</t>
  </si>
  <si>
    <t xml:space="preserve">Disminución del 12% por bloqueo de camas en habitaciones múltiplespara aislamientos de enfermedades infecciocontagiosas, oncológicas y estancias prolongadas por trámites de EAPB. Se plantea expansión en sede 2."
</t>
  </si>
  <si>
    <t>El resultado fue 30%, frente al 21% en mayo. El aumento obedece principalmente a la provisión por litigios y demandas, que representa el 22% del total. Se continuará con acciones de control para mantener un gasto administrativo acorde con los ingresos operacionales.</t>
  </si>
  <si>
    <t>El resultado de 88%, se debe a  que los pacientes cumplieron con los criterios de egreso seguro según lineamientos, dentro del periodo. Se articula con EAPB, SSD, ICBF y prestadores primarios la captación temprana que permita mejorar resultados</t>
  </si>
  <si>
    <t>El 100%, es el reflejo de la prestación de servicios como entidad complementaria y lider del Plan de Desaceleración de la Mortalidad Asociada a Desnutrición infantil en menores de 5 años en el departamento, cumpliendo la Res. 2350/2020 y 2465/2016, articulando activación de ruta con ICBF.</t>
  </si>
  <si>
    <t>El 0% refleja la adherencia a las GPC, al protocolo de profilaxis prequirúrgica institucional en la atención del parto, a la sensibiización exitosa de las puérperas a cuidados postcesáreas. Se articula el servicio obstetricia y referente institucional programa de IAAS.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</si>
</sst>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Aptos Narrow"/>
      <family val="2"/>
      <scheme val="minor"/>
    </font>
    <font>
      <b/>
      <sz val="11"/>
      <color theme="1"/>
      <name val="Aptos Narrow"/>
      <family val="2"/>
      <scheme val="minor"/>
    </font>
    <font>
      <b/>
      <sz val="11"/>
      <color theme="1"/>
      <name val="Arial"/>
      <family val="2"/>
    </font>
    <font>
      <b/>
      <sz val="11"/>
      <color rgb="FF000000"/>
      <name val="Arial"/>
      <family val="2"/>
    </font>
    <font>
      <sz val="9"/>
      <color theme="1"/>
      <name val="Arial"/>
      <family val="2"/>
    </font>
    <font>
      <sz val="11"/>
      <color theme="1"/>
      <name val="Arial"/>
      <family val="2"/>
    </font>
    <font>
      <sz val="11"/>
      <color rgb="FF000000"/>
      <name val="Arial"/>
      <family val="2"/>
    </font>
    <font>
      <sz val="8"/>
      <color rgb="FF333333"/>
      <name val="Helvetica"/>
      <family val="2"/>
    </font>
    <font>
      <sz val="11"/>
      <color rgb="FF000000"/>
      <name val="Calibri"/>
      <family val="2"/>
    </font>
    <font>
      <sz val="11"/>
      <color theme="1"/>
      <name val="Calibri"/>
      <family val="2"/>
    </font>
    <font>
      <b/>
      <sz val="11"/>
      <color theme="1"/>
      <name val="Calibri"/>
      <family val="2"/>
    </font>
    <font>
      <sz val="11"/>
      <name val="Arial"/>
      <family val="2"/>
    </font>
    <font>
      <b/>
      <sz val="11"/>
      <color rgb="FF000000"/>
      <name val="Aptos Narrow"/>
      <family val="2"/>
    </font>
    <font>
      <u/>
      <sz val="11"/>
      <color theme="10"/>
      <name val="Aptos Narrow"/>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41">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wrapText="1"/>
      <protection locked="0"/>
    </xf>
    <xf numFmtId="0" fontId="5"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6" fillId="3" borderId="1" xfId="0" applyFont="1" applyFill="1" applyBorder="1" applyAlignment="1">
      <alignment horizontal="justify" vertical="center"/>
    </xf>
    <xf numFmtId="0" fontId="6" fillId="3" borderId="1" xfId="0" applyFont="1" applyFill="1" applyBorder="1" applyAlignment="1">
      <alignment horizontal="justify" vertical="center" wrapText="1"/>
    </xf>
    <xf numFmtId="0" fontId="7" fillId="3" borderId="1" xfId="0" applyFont="1" applyFill="1" applyBorder="1" applyAlignment="1">
      <alignment horizontal="center" vertical="center" wrapText="1"/>
    </xf>
    <xf numFmtId="9" fontId="7" fillId="3"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9" fillId="2" borderId="1" xfId="0" applyFont="1" applyFill="1" applyBorder="1" applyAlignment="1">
      <alignment horizontal="left" vertical="center" wrapText="1"/>
    </xf>
    <xf numFmtId="14" fontId="0" fillId="0" borderId="1" xfId="0" applyNumberFormat="1" applyBorder="1" applyAlignment="1" applyProtection="1">
      <alignment horizontal="center" vertical="center"/>
      <protection locked="0"/>
    </xf>
    <xf numFmtId="0" fontId="6" fillId="3" borderId="1" xfId="0" applyFont="1" applyFill="1" applyBorder="1" applyAlignment="1">
      <alignment vertical="center" wrapText="1"/>
    </xf>
    <xf numFmtId="0" fontId="9" fillId="0" borderId="1" xfId="0" applyFont="1" applyBorder="1" applyAlignment="1" applyProtection="1">
      <alignment horizontal="left" vertical="center" wrapText="1"/>
      <protection locked="0"/>
    </xf>
    <xf numFmtId="0" fontId="0" fillId="2" borderId="1" xfId="0" applyFill="1" applyBorder="1" applyAlignment="1">
      <alignment horizontal="left" vertical="center"/>
    </xf>
    <xf numFmtId="0" fontId="0" fillId="0" borderId="1" xfId="0" applyBorder="1" applyAlignment="1">
      <alignment wrapText="1"/>
    </xf>
    <xf numFmtId="0" fontId="0" fillId="2" borderId="1" xfId="0" applyFill="1" applyBorder="1" applyAlignment="1">
      <alignment horizontal="left" vertical="center" wrapText="1"/>
    </xf>
    <xf numFmtId="0" fontId="10" fillId="0" borderId="1" xfId="0" applyFont="1" applyBorder="1" applyAlignment="1" applyProtection="1">
      <alignment horizontal="center" vertical="center" wrapText="1"/>
      <protection locked="0"/>
    </xf>
    <xf numFmtId="0" fontId="5" fillId="3" borderId="1" xfId="0" applyFont="1" applyFill="1" applyBorder="1" applyAlignment="1">
      <alignment vertical="center" wrapText="1"/>
    </xf>
    <xf numFmtId="0" fontId="5" fillId="3" borderId="1" xfId="0" applyFont="1" applyFill="1" applyBorder="1" applyAlignment="1">
      <alignment vertical="center"/>
    </xf>
    <xf numFmtId="0" fontId="9" fillId="2" borderId="1" xfId="0" applyFont="1" applyFill="1" applyBorder="1" applyAlignment="1">
      <alignment horizontal="left" vertical="center"/>
    </xf>
    <xf numFmtId="0" fontId="7" fillId="0" borderId="1" xfId="0" applyFont="1" applyBorder="1" applyAlignment="1" applyProtection="1">
      <alignment horizontal="center" vertical="center" wrapText="1"/>
      <protection locked="0"/>
    </xf>
    <xf numFmtId="4" fontId="7"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4" fontId="0" fillId="0" borderId="0" xfId="0" applyNumberFormat="1" applyAlignment="1">
      <alignment horizontal="center" vertical="center"/>
    </xf>
    <xf numFmtId="9" fontId="7" fillId="3" borderId="1" xfId="0" applyNumberFormat="1" applyFont="1" applyFill="1" applyBorder="1" applyAlignment="1" applyProtection="1">
      <alignment horizontal="center" vertical="center" wrapText="1"/>
      <protection locked="0"/>
    </xf>
    <xf numFmtId="0" fontId="11" fillId="3" borderId="1" xfId="0" applyFont="1" applyFill="1" applyBorder="1" applyAlignment="1">
      <alignment horizontal="justify" vertical="center"/>
    </xf>
    <xf numFmtId="0" fontId="11" fillId="3" borderId="1" xfId="0" applyFont="1" applyFill="1" applyBorder="1" applyAlignment="1">
      <alignment horizontal="justify" vertical="center" wrapText="1"/>
    </xf>
    <xf numFmtId="0" fontId="0" fillId="0" borderId="0" xfId="0" applyProtection="1">
      <protection locked="0"/>
    </xf>
    <xf numFmtId="0" fontId="8" fillId="0" borderId="1" xfId="0" applyFont="1" applyBorder="1" applyAlignment="1" applyProtection="1">
      <alignment vertical="center" wrapText="1"/>
      <protection locked="0"/>
    </xf>
    <xf numFmtId="0" fontId="8" fillId="0" borderId="1" xfId="0" applyFont="1" applyBorder="1" applyAlignment="1" applyProtection="1">
      <alignment horizontal="justify" vertical="center" wrapText="1"/>
      <protection locked="0"/>
    </xf>
    <xf numFmtId="0" fontId="7" fillId="0" borderId="1" xfId="0" applyFont="1" applyBorder="1" applyAlignment="1" applyProtection="1">
      <alignment horizontal="center" wrapText="1"/>
      <protection locked="0"/>
    </xf>
    <xf numFmtId="0" fontId="13" fillId="0" borderId="1" xfId="1" applyBorder="1" applyProtection="1">
      <protection locked="0"/>
    </xf>
    <xf numFmtId="1" fontId="7" fillId="0" borderId="1" xfId="0" applyNumberFormat="1" applyFont="1" applyBorder="1" applyAlignment="1" applyProtection="1">
      <alignment horizontal="center" vertical="center" wrapText="1"/>
      <protection locked="0"/>
    </xf>
    <xf numFmtId="9" fontId="7" fillId="0" borderId="1" xfId="0" applyNumberFormat="1" applyFont="1" applyBorder="1" applyAlignment="1" applyProtection="1">
      <alignment horizontal="center" vertical="center" wrapText="1"/>
      <protection locked="0"/>
    </xf>
    <xf numFmtId="164" fontId="7" fillId="0" borderId="1" xfId="0" applyNumberFormat="1" applyFont="1" applyBorder="1" applyAlignment="1" applyProtection="1">
      <alignment horizontal="center" vertical="center" wrapText="1"/>
      <protection locked="0"/>
    </xf>
    <xf numFmtId="9" fontId="7" fillId="0" borderId="1" xfId="0" applyNumberFormat="1" applyFont="1" applyBorder="1" applyAlignment="1" applyProtection="1">
      <alignment horizontal="center" wrapText="1"/>
      <protection locked="0"/>
    </xf>
  </cellXfs>
  <cellStyles count="2">
    <cellStyle name="Hipervínculo" xfId="1" builtinId="8"/>
    <cellStyle name="Normal" xfId="0" builtinId="0"/>
  </cellStyles>
  <dxfs count="6">
    <dxf>
      <fill>
        <patternFill>
          <bgColor theme="0"/>
        </patternFill>
      </fill>
    </dxf>
    <dxf>
      <font>
        <color rgb="FF006100"/>
      </font>
      <fill>
        <patternFill>
          <bgColor rgb="FFFF0000"/>
        </patternFill>
      </fill>
    </dxf>
    <dxf>
      <fill>
        <patternFill>
          <bgColor theme="1"/>
        </patternFill>
      </fill>
    </dxf>
    <dxf>
      <fill>
        <patternFill>
          <bgColor rgb="FFFF0000"/>
        </patternFill>
      </fill>
    </dxf>
    <dxf>
      <fill>
        <patternFill>
          <bgColor rgb="FF00B05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folders/1MU3NyelSOOxjobXOh_zi5EWDO7qKWvot?usp=drive_link" TargetMode="External"/><Relationship Id="rId13" Type="http://schemas.openxmlformats.org/officeDocument/2006/relationships/hyperlink" Target="https://drive.google.com/drive/folders/1gcImCri2voS_ATT13QT1Q6Q6LL9HnfIz?usp=drive_link" TargetMode="External"/><Relationship Id="rId18" Type="http://schemas.openxmlformats.org/officeDocument/2006/relationships/hyperlink" Target="https://drive.google.com/drive/folders/1LtccfqsLOiI-7LRXC8NUB0CRnRLHb2ta?usp=drive_link" TargetMode="External"/><Relationship Id="rId26" Type="http://schemas.openxmlformats.org/officeDocument/2006/relationships/hyperlink" Target="https://drive.google.com/drive/folders/1ANvLTtIk8I-koWhpkm6BPCm5FWc0Nx2I?usp=sharing" TargetMode="External"/><Relationship Id="rId3" Type="http://schemas.openxmlformats.org/officeDocument/2006/relationships/hyperlink" Target="https://drive.google.com/drive/folders/1XB5AdmQV1piHskD8I6EtUXQKxgGTAMyv?usp=drive_link" TargetMode="External"/><Relationship Id="rId21" Type="http://schemas.openxmlformats.org/officeDocument/2006/relationships/hyperlink" Target="https://drive.google.com/drive/folders/1bNHirTh2jMiA0-E-IOwvgFeuUuxWJ9OX?usp=drive_link" TargetMode="External"/><Relationship Id="rId7" Type="http://schemas.openxmlformats.org/officeDocument/2006/relationships/hyperlink" Target="https://drive.google.com/drive/folders/1z9uX1tPewfj3xSktSVA9ln38MJpNzr6e?usp=drive_link" TargetMode="External"/><Relationship Id="rId12" Type="http://schemas.openxmlformats.org/officeDocument/2006/relationships/hyperlink" Target="https://drive.google.com/drive/folders/1w5xeEwG9Zpd2ioJQltRzkFmdy_1kLqHL?usp=drive_link" TargetMode="External"/><Relationship Id="rId17" Type="http://schemas.openxmlformats.org/officeDocument/2006/relationships/hyperlink" Target="https://drive.google.com/drive/folders/1hK6Ct3OmNH1buuyeKcEg19mDQvVCDjH3?usp=drive_link" TargetMode="External"/><Relationship Id="rId25" Type="http://schemas.openxmlformats.org/officeDocument/2006/relationships/hyperlink" Target="https://drive.google.com/drive/folders/1j_YtjBXeQKmXEnuRaDANbqRkidB_56H8?usp=sharing" TargetMode="External"/><Relationship Id="rId2" Type="http://schemas.openxmlformats.org/officeDocument/2006/relationships/hyperlink" Target="https://drive.google.com/drive/folders/1lAZrPsONGmTQ0q3yFK2HV2AtDzDkG0xA?usp=drive_link" TargetMode="External"/><Relationship Id="rId16" Type="http://schemas.openxmlformats.org/officeDocument/2006/relationships/hyperlink" Target="https://drive.google.com/drive/folders/11bJCXt90JBE4TThsdpMkdYbJpPeHWeky?usp=drive_link" TargetMode="External"/><Relationship Id="rId20" Type="http://schemas.openxmlformats.org/officeDocument/2006/relationships/hyperlink" Target="https://drive.google.com/drive/folders/1U8wgzLVLXZboxkuu6OeeyjkXRyphPwKR?usp=drive_link" TargetMode="External"/><Relationship Id="rId29" Type="http://schemas.openxmlformats.org/officeDocument/2006/relationships/printerSettings" Target="../printerSettings/printerSettings1.bin"/><Relationship Id="rId1" Type="http://schemas.openxmlformats.org/officeDocument/2006/relationships/hyperlink" Target="https://drive.google.com/drive/folders/1Y__t3hkHmbWSJNIMSp7kqn4jsumqMQtH?usp=drive_link" TargetMode="External"/><Relationship Id="rId6" Type="http://schemas.openxmlformats.org/officeDocument/2006/relationships/hyperlink" Target="https://drive.google.com/drive/folders/1sqUWLNlTWJi0yJFDTqjT6rw7LclXMXUB?usp=drive_link" TargetMode="External"/><Relationship Id="rId11" Type="http://schemas.openxmlformats.org/officeDocument/2006/relationships/hyperlink" Target="https://drive.google.com/drive/folders/1wF0jyY7MDSpZe1Rr17dpNaiGgmpdxMpk?usp=drive_link" TargetMode="External"/><Relationship Id="rId24" Type="http://schemas.openxmlformats.org/officeDocument/2006/relationships/hyperlink" Target="https://drive.google.com/drive/folders/12bRzGxCVwEzpAGh4c-lyCDPDU5OQPf3E?usp=drive_link" TargetMode="External"/><Relationship Id="rId5" Type="http://schemas.openxmlformats.org/officeDocument/2006/relationships/hyperlink" Target="https://drive.google.com/drive/folders/15_Hdds06Dh7HWsSieyOoR6JAsOivnMpD?usp=drive_link" TargetMode="External"/><Relationship Id="rId15" Type="http://schemas.openxmlformats.org/officeDocument/2006/relationships/hyperlink" Target="https://drive.google.com/drive/folders/1buztOLokvNLUjCq6Hn2_8eMNlacT6K6q?usp=drive_link" TargetMode="External"/><Relationship Id="rId23" Type="http://schemas.openxmlformats.org/officeDocument/2006/relationships/hyperlink" Target="https://drive.google.com/drive/folders/1q4pZUgxQDRdkV3Q30_G0ukROiSN83x2B?usp=drive_link" TargetMode="External"/><Relationship Id="rId28" Type="http://schemas.openxmlformats.org/officeDocument/2006/relationships/hyperlink" Target="https://drive.google.com/drive/folders/1Q7cFNmSin0rv4fCTRJ5CzQjQ4HUefF8x?usp=sharing" TargetMode="External"/><Relationship Id="rId10" Type="http://schemas.openxmlformats.org/officeDocument/2006/relationships/hyperlink" Target="https://drive.google.com/drive/folders/1i0y7MDlLcu64XdcCn4vxsei_amNiLTW0?usp=drive_link" TargetMode="External"/><Relationship Id="rId19" Type="http://schemas.openxmlformats.org/officeDocument/2006/relationships/hyperlink" Target="https://drive.google.com/drive/folders/1_u7Y4uundLzvqwSJIkMU8YyU-bThEkII?usp=drive_link" TargetMode="External"/><Relationship Id="rId4" Type="http://schemas.openxmlformats.org/officeDocument/2006/relationships/hyperlink" Target="https://drive.google.com/drive/folders/1dq3UH0viR-QAQDxvfpE1I4PlSaxuxmOr?usp=drive_link" TargetMode="External"/><Relationship Id="rId9" Type="http://schemas.openxmlformats.org/officeDocument/2006/relationships/hyperlink" Target="https://drive.google.com/drive/folders/1lAIibh7PqnKEhwQ-Ii_VfsD0tqkrHWsF?usp=drive_link" TargetMode="External"/><Relationship Id="rId14" Type="http://schemas.openxmlformats.org/officeDocument/2006/relationships/hyperlink" Target="https://drive.google.com/drive/folders/1BN4XrLrkRHJAB0iSi7cHK0zKiNkLCSvo?usp=drive_link" TargetMode="External"/><Relationship Id="rId22" Type="http://schemas.openxmlformats.org/officeDocument/2006/relationships/hyperlink" Target="https://drive.google.com/drive/folders/1lXPcj9aTlEK5EVqp7j-fuVIoqVrdlLsU?usp=drive_link" TargetMode="External"/><Relationship Id="rId27" Type="http://schemas.openxmlformats.org/officeDocument/2006/relationships/hyperlink" Target="https://drive.google.com/drive/folders/1J2ujGL5Dd2MPL8G82fV7Xb5quDN2Gtqo?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9"/>
  <sheetViews>
    <sheetView tabSelected="1" zoomScale="41" zoomScaleNormal="41" workbookViewId="0">
      <pane xSplit="1" ySplit="1" topLeftCell="D2" activePane="bottomRight" state="frozen"/>
      <selection pane="topRight" activeCell="B1" sqref="B1"/>
      <selection pane="bottomLeft" activeCell="A2" sqref="A2"/>
      <selection pane="bottomRight" activeCell="P25" sqref="P25"/>
    </sheetView>
  </sheetViews>
  <sheetFormatPr baseColWidth="10" defaultRowHeight="14.25"/>
  <cols>
    <col min="2" max="2" width="11.375" bestFit="1" customWidth="1"/>
    <col min="3" max="3" width="33.375" bestFit="1" customWidth="1"/>
    <col min="4" max="4" width="50.875" bestFit="1" customWidth="1"/>
    <col min="5" max="5" width="19.375" customWidth="1"/>
    <col min="6" max="6" width="41.875" customWidth="1"/>
    <col min="7" max="7" width="44.125" customWidth="1"/>
    <col min="8" max="8" width="37.875" customWidth="1"/>
    <col min="9" max="9" width="45.625" customWidth="1"/>
    <col min="10" max="10" width="26.375" style="27" customWidth="1"/>
    <col min="11" max="11" width="12.375" style="28" customWidth="1"/>
    <col min="12" max="12" width="15" style="28" customWidth="1"/>
    <col min="13" max="13" width="16.375" customWidth="1"/>
    <col min="15" max="15" width="10.875" customWidth="1"/>
    <col min="16" max="16" width="60.875" style="32" customWidth="1"/>
    <col min="17" max="17" width="53.875" customWidth="1"/>
    <col min="18" max="18" width="37" style="32" customWidth="1"/>
    <col min="19" max="19" width="16.625" customWidth="1"/>
  </cols>
  <sheetData>
    <row r="1" spans="1:19" ht="30">
      <c r="A1" s="1" t="s">
        <v>0</v>
      </c>
      <c r="B1" s="2" t="s">
        <v>1</v>
      </c>
      <c r="C1" s="2" t="s">
        <v>2</v>
      </c>
      <c r="D1" s="2" t="s">
        <v>3</v>
      </c>
      <c r="E1" s="2" t="s">
        <v>4</v>
      </c>
      <c r="F1" s="2" t="s">
        <v>5</v>
      </c>
      <c r="G1" s="2" t="s">
        <v>6</v>
      </c>
      <c r="H1" s="2" t="s">
        <v>7</v>
      </c>
      <c r="I1" s="2" t="s">
        <v>8</v>
      </c>
      <c r="J1" s="2" t="s">
        <v>139</v>
      </c>
      <c r="K1" s="2" t="s">
        <v>9</v>
      </c>
      <c r="L1" s="2" t="s">
        <v>10</v>
      </c>
      <c r="M1" s="2" t="s">
        <v>138</v>
      </c>
      <c r="N1" s="2" t="s">
        <v>11</v>
      </c>
      <c r="O1" s="2" t="s">
        <v>12</v>
      </c>
      <c r="P1" s="2" t="s">
        <v>164</v>
      </c>
      <c r="Q1" s="2" t="s">
        <v>13</v>
      </c>
      <c r="R1" s="2" t="s">
        <v>131</v>
      </c>
      <c r="S1" s="2" t="s">
        <v>14</v>
      </c>
    </row>
    <row r="2" spans="1:19" ht="42.75">
      <c r="A2" s="4">
        <v>1</v>
      </c>
      <c r="B2" s="5">
        <v>892399994</v>
      </c>
      <c r="C2" s="6" t="s">
        <v>183</v>
      </c>
      <c r="D2" s="5" t="s">
        <v>182</v>
      </c>
      <c r="E2" s="7" t="s">
        <v>15</v>
      </c>
      <c r="F2" s="8" t="s">
        <v>16</v>
      </c>
      <c r="G2" s="9" t="s">
        <v>17</v>
      </c>
      <c r="H2" s="10" t="s">
        <v>18</v>
      </c>
      <c r="I2" s="11" t="s">
        <v>19</v>
      </c>
      <c r="J2" s="25" t="s">
        <v>20</v>
      </c>
      <c r="K2" s="26">
        <v>3</v>
      </c>
      <c r="L2" s="26">
        <v>3</v>
      </c>
      <c r="M2" s="12">
        <v>1</v>
      </c>
      <c r="N2" s="29" t="str">
        <f>IF(J2="NA","NA",IF(J2="SD","SD",IF(J2="EP","EP",K2/L2)))</f>
        <v>NA</v>
      </c>
      <c r="O2" s="13">
        <f>IF(J2="NA",4,IF(J2="SD",5,IF(J2="EP",6,IF(AND(N2&gt;(79%*M2)),3,IF(AND(N2&gt;=(60%*M2)),2,IF(AND(N2&lt;(60%*M2)),1))))))</f>
        <v>4</v>
      </c>
      <c r="P2" s="25" t="s">
        <v>20</v>
      </c>
      <c r="Q2" s="14" t="s">
        <v>21</v>
      </c>
      <c r="R2" s="35" t="s">
        <v>184</v>
      </c>
      <c r="S2" s="15">
        <v>45808</v>
      </c>
    </row>
    <row r="3" spans="1:19" ht="85.5">
      <c r="A3" s="4">
        <v>2</v>
      </c>
      <c r="B3" s="5">
        <v>892399994</v>
      </c>
      <c r="C3" s="6" t="s">
        <v>183</v>
      </c>
      <c r="D3" s="5" t="s">
        <v>182</v>
      </c>
      <c r="E3" s="7" t="s">
        <v>15</v>
      </c>
      <c r="F3" s="8" t="s">
        <v>16</v>
      </c>
      <c r="G3" s="9" t="s">
        <v>22</v>
      </c>
      <c r="H3" s="10" t="s">
        <v>23</v>
      </c>
      <c r="I3" s="11" t="s">
        <v>19</v>
      </c>
      <c r="J3" s="25" t="s">
        <v>20</v>
      </c>
      <c r="K3" s="26">
        <v>0</v>
      </c>
      <c r="L3" s="26">
        <v>0</v>
      </c>
      <c r="M3" s="12">
        <v>1</v>
      </c>
      <c r="N3" s="29" t="str">
        <f t="shared" ref="N3:N39" si="0">IF(J3="NA","NA",IF(J3="SD","SD",IF(J3="EP","EP",K3/L3)))</f>
        <v>NA</v>
      </c>
      <c r="O3" s="13">
        <f t="shared" ref="O3:O14" si="1">IF(J3="NA",4,IF(J3="SD",5,IF(J3="EP",6,IF(AND(N3&gt;(79%*M3)),3,IF(AND(N3&gt;=(60%*M3)),2,IF(AND(N3&lt;(60%*M3)),1))))))</f>
        <v>4</v>
      </c>
      <c r="P3" s="25" t="s">
        <v>20</v>
      </c>
      <c r="Q3" s="14" t="s">
        <v>21</v>
      </c>
      <c r="R3" s="35" t="s">
        <v>184</v>
      </c>
      <c r="S3" s="15">
        <v>45808</v>
      </c>
    </row>
    <row r="4" spans="1:19" ht="33.75">
      <c r="A4" s="4">
        <v>3</v>
      </c>
      <c r="B4" s="5">
        <v>892399994</v>
      </c>
      <c r="C4" s="6" t="s">
        <v>183</v>
      </c>
      <c r="D4" s="5" t="s">
        <v>182</v>
      </c>
      <c r="E4" s="7" t="s">
        <v>15</v>
      </c>
      <c r="F4" s="8" t="s">
        <v>142</v>
      </c>
      <c r="G4" s="9" t="s">
        <v>24</v>
      </c>
      <c r="H4" s="10" t="s">
        <v>25</v>
      </c>
      <c r="I4" s="11" t="s">
        <v>19</v>
      </c>
      <c r="J4" s="25" t="s">
        <v>20</v>
      </c>
      <c r="K4" s="26">
        <v>0</v>
      </c>
      <c r="L4" s="26">
        <v>0</v>
      </c>
      <c r="M4" s="12">
        <v>1</v>
      </c>
      <c r="N4" s="29" t="str">
        <f t="shared" si="0"/>
        <v>NA</v>
      </c>
      <c r="O4" s="13">
        <f t="shared" si="1"/>
        <v>4</v>
      </c>
      <c r="P4" s="25" t="s">
        <v>20</v>
      </c>
      <c r="Q4" s="14" t="s">
        <v>21</v>
      </c>
      <c r="R4" s="35" t="s">
        <v>184</v>
      </c>
      <c r="S4" s="15">
        <v>45808</v>
      </c>
    </row>
    <row r="5" spans="1:19" ht="71.25">
      <c r="A5" s="4">
        <v>4</v>
      </c>
      <c r="B5" s="5">
        <v>892399994</v>
      </c>
      <c r="C5" s="6" t="s">
        <v>183</v>
      </c>
      <c r="D5" s="5" t="s">
        <v>182</v>
      </c>
      <c r="E5" s="7" t="s">
        <v>15</v>
      </c>
      <c r="F5" s="8" t="s">
        <v>141</v>
      </c>
      <c r="G5" s="16" t="s">
        <v>26</v>
      </c>
      <c r="H5" s="16" t="s">
        <v>27</v>
      </c>
      <c r="I5" s="11" t="s">
        <v>19</v>
      </c>
      <c r="J5" s="25" t="s">
        <v>20</v>
      </c>
      <c r="K5" s="26">
        <v>0</v>
      </c>
      <c r="L5" s="26">
        <v>0</v>
      </c>
      <c r="M5" s="12">
        <v>1</v>
      </c>
      <c r="N5" s="29" t="str">
        <f>IF(J5="NA","NA",IF(J5="SD","SD",IF(J5="EP","EP",IF(AND(K5=0,L5=0),1,K5/L5))))</f>
        <v>NA</v>
      </c>
      <c r="O5" s="13">
        <f t="shared" si="1"/>
        <v>4</v>
      </c>
      <c r="P5" s="25" t="s">
        <v>20</v>
      </c>
      <c r="Q5" s="14" t="s">
        <v>28</v>
      </c>
      <c r="R5" s="35" t="s">
        <v>184</v>
      </c>
      <c r="S5" s="15">
        <v>45808</v>
      </c>
    </row>
    <row r="6" spans="1:19" ht="57">
      <c r="A6" s="4">
        <v>5</v>
      </c>
      <c r="B6" s="5">
        <v>892399994</v>
      </c>
      <c r="C6" s="6" t="s">
        <v>183</v>
      </c>
      <c r="D6" s="5" t="s">
        <v>182</v>
      </c>
      <c r="E6" s="7" t="s">
        <v>15</v>
      </c>
      <c r="F6" s="8" t="s">
        <v>140</v>
      </c>
      <c r="G6" s="10" t="s">
        <v>29</v>
      </c>
      <c r="H6" s="10" t="s">
        <v>30</v>
      </c>
      <c r="I6" s="11" t="s">
        <v>19</v>
      </c>
      <c r="J6" s="25" t="s">
        <v>20</v>
      </c>
      <c r="K6" s="26">
        <v>0</v>
      </c>
      <c r="L6" s="26">
        <v>0</v>
      </c>
      <c r="M6" s="12">
        <v>1</v>
      </c>
      <c r="N6" s="29" t="str">
        <f>IF(J6="NA","NA",IF(J6="SD","SD",IF(J6="EP","EP",IF(AND(K6=0,L6=0),1,K6/L6))))</f>
        <v>NA</v>
      </c>
      <c r="O6" s="13">
        <f t="shared" si="1"/>
        <v>4</v>
      </c>
      <c r="P6" s="25" t="s">
        <v>20</v>
      </c>
      <c r="Q6" s="14" t="s">
        <v>144</v>
      </c>
      <c r="R6" s="35" t="s">
        <v>184</v>
      </c>
      <c r="S6" s="15">
        <v>45808</v>
      </c>
    </row>
    <row r="7" spans="1:19" ht="71.25">
      <c r="A7" s="4">
        <v>6</v>
      </c>
      <c r="B7" s="5">
        <v>892399994</v>
      </c>
      <c r="C7" s="6" t="s">
        <v>183</v>
      </c>
      <c r="D7" s="5" t="s">
        <v>182</v>
      </c>
      <c r="E7" s="7" t="s">
        <v>15</v>
      </c>
      <c r="F7" s="8" t="s">
        <v>136</v>
      </c>
      <c r="G7" s="16" t="s">
        <v>31</v>
      </c>
      <c r="H7" s="16" t="s">
        <v>32</v>
      </c>
      <c r="I7" s="11" t="s">
        <v>19</v>
      </c>
      <c r="J7" s="25" t="s">
        <v>20</v>
      </c>
      <c r="K7" s="26">
        <v>0</v>
      </c>
      <c r="L7" s="26">
        <v>0</v>
      </c>
      <c r="M7" s="12">
        <v>1</v>
      </c>
      <c r="N7" s="29" t="str">
        <f>IF(J7="NA","NA",IF(J7="SD","SD",IF(J7="EP","EP",IF(AND(K7=0,L7=0),1,K7/L7))))</f>
        <v>NA</v>
      </c>
      <c r="O7" s="13">
        <f t="shared" si="1"/>
        <v>4</v>
      </c>
      <c r="P7" s="25" t="s">
        <v>20</v>
      </c>
      <c r="Q7" s="14" t="s">
        <v>145</v>
      </c>
      <c r="R7" s="35" t="s">
        <v>184</v>
      </c>
      <c r="S7" s="15">
        <v>45808</v>
      </c>
    </row>
    <row r="8" spans="1:19" ht="85.5">
      <c r="A8" s="4">
        <v>7</v>
      </c>
      <c r="B8" s="5">
        <v>892399994</v>
      </c>
      <c r="C8" s="6" t="s">
        <v>183</v>
      </c>
      <c r="D8" s="5" t="s">
        <v>182</v>
      </c>
      <c r="E8" s="7" t="s">
        <v>15</v>
      </c>
      <c r="F8" s="8" t="s">
        <v>136</v>
      </c>
      <c r="G8" s="9" t="s">
        <v>33</v>
      </c>
      <c r="H8" s="10" t="s">
        <v>34</v>
      </c>
      <c r="I8" s="11" t="s">
        <v>19</v>
      </c>
      <c r="J8" s="25" t="s">
        <v>20</v>
      </c>
      <c r="K8" s="26">
        <v>0</v>
      </c>
      <c r="L8" s="26">
        <v>0</v>
      </c>
      <c r="M8" s="12">
        <v>1</v>
      </c>
      <c r="N8" s="29" t="str">
        <f>IF(J8="NA","NA",IF(J8="SD","SD",IF(J8="EP","EP",IF(AND(K8=0,L8=0),1,K8/L8))))</f>
        <v>NA</v>
      </c>
      <c r="O8" s="13">
        <f t="shared" si="1"/>
        <v>4</v>
      </c>
      <c r="P8" s="25" t="s">
        <v>20</v>
      </c>
      <c r="Q8" s="14" t="s">
        <v>146</v>
      </c>
      <c r="R8" s="35" t="s">
        <v>184</v>
      </c>
      <c r="S8" s="15">
        <v>45808</v>
      </c>
    </row>
    <row r="9" spans="1:19" ht="42.75">
      <c r="A9" s="4">
        <v>8</v>
      </c>
      <c r="B9" s="5">
        <v>892399994</v>
      </c>
      <c r="C9" s="6" t="s">
        <v>183</v>
      </c>
      <c r="D9" s="5" t="s">
        <v>182</v>
      </c>
      <c r="E9" s="7" t="s">
        <v>15</v>
      </c>
      <c r="F9" s="8" t="s">
        <v>136</v>
      </c>
      <c r="G9" s="9" t="s">
        <v>35</v>
      </c>
      <c r="H9" s="10" t="s">
        <v>36</v>
      </c>
      <c r="I9" s="11" t="s">
        <v>19</v>
      </c>
      <c r="J9" s="25" t="s">
        <v>20</v>
      </c>
      <c r="K9" s="26">
        <v>0</v>
      </c>
      <c r="L9" s="26">
        <v>0</v>
      </c>
      <c r="M9" s="12">
        <v>1</v>
      </c>
      <c r="N9" s="29" t="str">
        <f t="shared" si="0"/>
        <v>NA</v>
      </c>
      <c r="O9" s="13">
        <f t="shared" si="1"/>
        <v>4</v>
      </c>
      <c r="P9" s="25" t="s">
        <v>20</v>
      </c>
      <c r="Q9" s="14" t="s">
        <v>147</v>
      </c>
      <c r="R9" s="35" t="s">
        <v>184</v>
      </c>
      <c r="S9" s="15">
        <v>45808</v>
      </c>
    </row>
    <row r="10" spans="1:19" ht="71.25">
      <c r="A10" s="4">
        <v>9</v>
      </c>
      <c r="B10" s="5">
        <v>892399994</v>
      </c>
      <c r="C10" s="6" t="s">
        <v>183</v>
      </c>
      <c r="D10" s="5" t="s">
        <v>182</v>
      </c>
      <c r="E10" s="7" t="s">
        <v>15</v>
      </c>
      <c r="F10" s="8" t="s">
        <v>136</v>
      </c>
      <c r="G10" s="9" t="s">
        <v>37</v>
      </c>
      <c r="H10" s="10" t="s">
        <v>38</v>
      </c>
      <c r="I10" s="11" t="s">
        <v>19</v>
      </c>
      <c r="J10" s="25" t="s">
        <v>20</v>
      </c>
      <c r="K10" s="26">
        <v>0</v>
      </c>
      <c r="L10" s="26">
        <v>0</v>
      </c>
      <c r="M10" s="12">
        <v>1</v>
      </c>
      <c r="N10" s="29" t="str">
        <f t="shared" si="0"/>
        <v>NA</v>
      </c>
      <c r="O10" s="13">
        <f t="shared" si="1"/>
        <v>4</v>
      </c>
      <c r="P10" s="25" t="s">
        <v>20</v>
      </c>
      <c r="Q10" s="14" t="s">
        <v>148</v>
      </c>
      <c r="R10" s="35" t="s">
        <v>184</v>
      </c>
      <c r="S10" s="15">
        <v>45808</v>
      </c>
    </row>
    <row r="11" spans="1:19" ht="57">
      <c r="A11" s="4">
        <v>10</v>
      </c>
      <c r="B11" s="5">
        <v>892399994</v>
      </c>
      <c r="C11" s="6" t="s">
        <v>183</v>
      </c>
      <c r="D11" s="5" t="s">
        <v>182</v>
      </c>
      <c r="E11" s="7" t="s">
        <v>15</v>
      </c>
      <c r="F11" s="8" t="s">
        <v>137</v>
      </c>
      <c r="G11" s="9" t="s">
        <v>39</v>
      </c>
      <c r="H11" s="10" t="s">
        <v>40</v>
      </c>
      <c r="I11" s="11" t="s">
        <v>19</v>
      </c>
      <c r="J11" s="25" t="s">
        <v>20</v>
      </c>
      <c r="K11" s="26">
        <v>0</v>
      </c>
      <c r="L11" s="26">
        <v>50</v>
      </c>
      <c r="M11" s="12">
        <v>1</v>
      </c>
      <c r="N11" s="29" t="str">
        <f>IF(J11="NA","NA",IF(J11="SD","SD",IF(J11="EP","EP",IF(AND(K11=0,L11=0),1,IF(AND(K11=0,L11&gt;0),1,K11/L11)))))</f>
        <v>NA</v>
      </c>
      <c r="O11" s="13">
        <f t="shared" si="1"/>
        <v>4</v>
      </c>
      <c r="P11" s="25" t="s">
        <v>20</v>
      </c>
      <c r="Q11" s="14" t="s">
        <v>149</v>
      </c>
      <c r="R11" s="35" t="s">
        <v>184</v>
      </c>
      <c r="S11" s="15">
        <v>45808</v>
      </c>
    </row>
    <row r="12" spans="1:19" ht="60">
      <c r="A12" s="4">
        <v>11</v>
      </c>
      <c r="B12" s="5">
        <v>892399994</v>
      </c>
      <c r="C12" s="6" t="s">
        <v>183</v>
      </c>
      <c r="D12" s="5" t="s">
        <v>182</v>
      </c>
      <c r="E12" s="7" t="s">
        <v>15</v>
      </c>
      <c r="F12" s="8" t="s">
        <v>137</v>
      </c>
      <c r="G12" s="16" t="s">
        <v>41</v>
      </c>
      <c r="H12" s="16" t="s">
        <v>42</v>
      </c>
      <c r="I12" s="11" t="s">
        <v>19</v>
      </c>
      <c r="J12" s="25" t="s">
        <v>209</v>
      </c>
      <c r="K12" s="26">
        <v>326</v>
      </c>
      <c r="L12" s="26">
        <v>333</v>
      </c>
      <c r="M12" s="12">
        <v>1</v>
      </c>
      <c r="N12" s="29">
        <f>IF(J12="NA","NA",IF(J12="SD","SD",IF(J12="EP","EP",IF(AND(K12=0,L12=0),1,K12/L12))))</f>
        <v>0.97897897897897901</v>
      </c>
      <c r="O12" s="13">
        <f t="shared" si="1"/>
        <v>3</v>
      </c>
      <c r="P12" s="34" t="s">
        <v>238</v>
      </c>
      <c r="Q12" s="14" t="s">
        <v>149</v>
      </c>
      <c r="R12" s="36" t="s">
        <v>216</v>
      </c>
      <c r="S12" s="15">
        <v>45808</v>
      </c>
    </row>
    <row r="13" spans="1:19" ht="57">
      <c r="A13" s="4">
        <v>12</v>
      </c>
      <c r="B13" s="5">
        <v>892399994</v>
      </c>
      <c r="C13" s="6" t="s">
        <v>183</v>
      </c>
      <c r="D13" s="5" t="s">
        <v>182</v>
      </c>
      <c r="E13" s="7" t="s">
        <v>15</v>
      </c>
      <c r="F13" s="8" t="s">
        <v>170</v>
      </c>
      <c r="G13" s="16" t="s">
        <v>43</v>
      </c>
      <c r="H13" s="16" t="s">
        <v>44</v>
      </c>
      <c r="I13" s="11" t="s">
        <v>19</v>
      </c>
      <c r="J13" s="25" t="s">
        <v>20</v>
      </c>
      <c r="K13" s="26" t="s">
        <v>20</v>
      </c>
      <c r="L13" s="26" t="s">
        <v>20</v>
      </c>
      <c r="M13" s="12">
        <v>1</v>
      </c>
      <c r="N13" s="29" t="str">
        <f>IF(J13="NA","NA",IF(J13="SD","SD",IF(J13="EP","EP",IF(AND(K13=0,L13=0),1,K13/L13))))</f>
        <v>NA</v>
      </c>
      <c r="O13" s="13">
        <f t="shared" si="1"/>
        <v>4</v>
      </c>
      <c r="P13" s="25" t="s">
        <v>20</v>
      </c>
      <c r="Q13" s="14" t="s">
        <v>150</v>
      </c>
      <c r="R13" s="36" t="s">
        <v>217</v>
      </c>
      <c r="S13" s="15">
        <v>45808</v>
      </c>
    </row>
    <row r="14" spans="1:19" ht="75">
      <c r="A14" s="4">
        <v>13</v>
      </c>
      <c r="B14" s="5">
        <v>892399994</v>
      </c>
      <c r="C14" s="6" t="s">
        <v>183</v>
      </c>
      <c r="D14" s="5" t="s">
        <v>182</v>
      </c>
      <c r="E14" s="7" t="s">
        <v>15</v>
      </c>
      <c r="F14" s="8" t="s">
        <v>135</v>
      </c>
      <c r="G14" s="16" t="s">
        <v>45</v>
      </c>
      <c r="H14" s="16" t="s">
        <v>46</v>
      </c>
      <c r="I14" s="11" t="s">
        <v>19</v>
      </c>
      <c r="J14" s="25" t="s">
        <v>209</v>
      </c>
      <c r="K14" s="26">
        <v>26</v>
      </c>
      <c r="L14" s="26">
        <v>26</v>
      </c>
      <c r="M14" s="12">
        <v>1</v>
      </c>
      <c r="N14" s="29">
        <f>IF(J14="NA","NA",IF(J14="SD","SD",IF(J14="EP","EP",IF(AND(K14=0,L14=0),1,K14/L14))))</f>
        <v>1</v>
      </c>
      <c r="O14" s="13">
        <f t="shared" si="1"/>
        <v>3</v>
      </c>
      <c r="P14" s="34" t="s">
        <v>246</v>
      </c>
      <c r="Q14" s="14" t="s">
        <v>150</v>
      </c>
      <c r="R14" s="36" t="s">
        <v>218</v>
      </c>
      <c r="S14" s="15">
        <v>45808</v>
      </c>
    </row>
    <row r="15" spans="1:19" ht="75">
      <c r="A15" s="4">
        <v>14</v>
      </c>
      <c r="B15" s="5">
        <v>892399994</v>
      </c>
      <c r="C15" s="6" t="s">
        <v>183</v>
      </c>
      <c r="D15" s="5" t="s">
        <v>182</v>
      </c>
      <c r="E15" s="7" t="s">
        <v>15</v>
      </c>
      <c r="F15" s="8" t="s">
        <v>143</v>
      </c>
      <c r="G15" s="16" t="s">
        <v>47</v>
      </c>
      <c r="H15" s="16" t="s">
        <v>169</v>
      </c>
      <c r="I15" s="11" t="s">
        <v>48</v>
      </c>
      <c r="J15" s="25" t="s">
        <v>210</v>
      </c>
      <c r="K15" s="26">
        <v>22</v>
      </c>
      <c r="L15" s="26">
        <v>26</v>
      </c>
      <c r="M15" s="12">
        <v>1</v>
      </c>
      <c r="N15" s="29">
        <f>IF(J15="NA","NA",IF(J15="SD","SD",IF(J15="EP","EP",IF(AND(K15=0,L15=0),0,K15/L15))))</f>
        <v>0.84615384615384615</v>
      </c>
      <c r="O15" s="13">
        <f>IF(J15="NA",4,IF(J15="SD",5,IF(J15="EP",6,IF(N15&lt;=10%,3,IF(AND(N15&gt;10%,N15&lt;=20%),2,IF(N15&gt;20%,1))))))</f>
        <v>1</v>
      </c>
      <c r="P15" s="34" t="s">
        <v>239</v>
      </c>
      <c r="Q15" s="14" t="s">
        <v>150</v>
      </c>
      <c r="R15" s="36" t="s">
        <v>219</v>
      </c>
      <c r="S15" s="15">
        <v>45808</v>
      </c>
    </row>
    <row r="16" spans="1:19" ht="114">
      <c r="A16" s="4">
        <v>15</v>
      </c>
      <c r="B16" s="5">
        <v>892399994</v>
      </c>
      <c r="C16" s="6" t="s">
        <v>183</v>
      </c>
      <c r="D16" s="5" t="s">
        <v>182</v>
      </c>
      <c r="E16" s="7" t="s">
        <v>15</v>
      </c>
      <c r="F16" s="8" t="s">
        <v>135</v>
      </c>
      <c r="G16" s="30" t="s">
        <v>166</v>
      </c>
      <c r="H16" s="31" t="s">
        <v>167</v>
      </c>
      <c r="I16" s="11" t="s">
        <v>19</v>
      </c>
      <c r="J16" s="25" t="s">
        <v>209</v>
      </c>
      <c r="K16" s="26">
        <v>23</v>
      </c>
      <c r="L16" s="26">
        <v>26</v>
      </c>
      <c r="M16" s="12">
        <v>1</v>
      </c>
      <c r="N16" s="29">
        <f>IF(J16="NA","NA",IF(J16="SD","SD",IF(J16="EP","EP",IF(AND(K16=0,L16=0),1,K16/L16))))</f>
        <v>0.88461538461538458</v>
      </c>
      <c r="O16" s="13">
        <f>IF(J16="NA",4,IF(J16="SD",5,IF(J16="EP",6,IF(AND(N16&gt;(79%*M16)),3,IF(AND(N16&gt;=(60%*M16)),2,IF(AND(N16&lt;(60%*M16)),1))))))</f>
        <v>3</v>
      </c>
      <c r="P16" s="34" t="s">
        <v>245</v>
      </c>
      <c r="Q16" s="14" t="s">
        <v>150</v>
      </c>
      <c r="R16" s="36" t="s">
        <v>185</v>
      </c>
      <c r="S16" s="15">
        <v>45808</v>
      </c>
    </row>
    <row r="17" spans="1:19" ht="75">
      <c r="A17" s="4">
        <v>16</v>
      </c>
      <c r="B17" s="5">
        <v>892399994</v>
      </c>
      <c r="C17" s="6" t="s">
        <v>183</v>
      </c>
      <c r="D17" s="5" t="s">
        <v>182</v>
      </c>
      <c r="E17" s="7" t="s">
        <v>15</v>
      </c>
      <c r="F17" s="8" t="s">
        <v>134</v>
      </c>
      <c r="G17" s="9" t="s">
        <v>49</v>
      </c>
      <c r="H17" s="10" t="s">
        <v>50</v>
      </c>
      <c r="I17" s="11" t="s">
        <v>51</v>
      </c>
      <c r="J17" s="38">
        <v>0.1</v>
      </c>
      <c r="K17" s="26">
        <f>+(2750-2983)</f>
        <v>-233</v>
      </c>
      <c r="L17" s="26">
        <v>2750</v>
      </c>
      <c r="M17" s="12">
        <v>1</v>
      </c>
      <c r="N17" s="29">
        <f>IF(J17="NA","NA",IF(J17="SD","SD",IF(J17="EP","EP",IF(AND(K17=0,L17=0),0,K17/L17))))</f>
        <v>-8.4727272727272721E-2</v>
      </c>
      <c r="O17" s="13">
        <f>IF(J17="NA",4,IF(J17="SD",5,IF(AND(N17&gt;=-5%,N17&lt;=10%),3,IF(OR(AND(N17&gt;=-10%,N17&lt;-5%),AND(N17&gt;10%,N17&lt;=15%)),2,1))))</f>
        <v>2</v>
      </c>
      <c r="P17" s="33" t="s">
        <v>240</v>
      </c>
      <c r="Q17" s="14" t="s">
        <v>151</v>
      </c>
      <c r="R17" s="36" t="s">
        <v>186</v>
      </c>
      <c r="S17" s="15">
        <v>45808</v>
      </c>
    </row>
    <row r="18" spans="1:19" ht="60">
      <c r="A18" s="4">
        <v>17</v>
      </c>
      <c r="B18" s="5">
        <v>892399994</v>
      </c>
      <c r="C18" s="6" t="s">
        <v>183</v>
      </c>
      <c r="D18" s="5" t="s">
        <v>182</v>
      </c>
      <c r="E18" s="7" t="s">
        <v>15</v>
      </c>
      <c r="F18" s="8" t="s">
        <v>134</v>
      </c>
      <c r="G18" s="16" t="s">
        <v>52</v>
      </c>
      <c r="H18" s="16" t="s">
        <v>53</v>
      </c>
      <c r="I18" s="11" t="s">
        <v>54</v>
      </c>
      <c r="J18" s="25" t="s">
        <v>211</v>
      </c>
      <c r="K18" s="26">
        <v>0</v>
      </c>
      <c r="L18" s="26">
        <v>210</v>
      </c>
      <c r="M18" s="12">
        <v>1</v>
      </c>
      <c r="N18" s="29">
        <f>IF(J18="NA","NA",IF(J18="SD","SD",IF(J18="EP","EP",IF(AND(K18=0,L18=0),0,K18/L18))))</f>
        <v>0</v>
      </c>
      <c r="O18" s="13">
        <f>IF(J18="NA",4,IF(J18="SD",5,IF(J18="EP",6,IF(AND(N18&lt;=(2%*M18)),3,IF(N18&lt;(4%*M18),2,1)))))</f>
        <v>3</v>
      </c>
      <c r="P18" s="33" t="s">
        <v>247</v>
      </c>
      <c r="Q18" s="18" t="s">
        <v>21</v>
      </c>
      <c r="R18" s="36" t="s">
        <v>187</v>
      </c>
      <c r="S18" s="15">
        <v>45808</v>
      </c>
    </row>
    <row r="19" spans="1:19" ht="60">
      <c r="A19" s="4">
        <v>18</v>
      </c>
      <c r="B19" s="5">
        <v>892399994</v>
      </c>
      <c r="C19" s="6" t="s">
        <v>183</v>
      </c>
      <c r="D19" s="5" t="s">
        <v>182</v>
      </c>
      <c r="E19" s="7" t="s">
        <v>15</v>
      </c>
      <c r="F19" s="8" t="s">
        <v>133</v>
      </c>
      <c r="G19" s="9" t="s">
        <v>55</v>
      </c>
      <c r="H19" s="10" t="s">
        <v>56</v>
      </c>
      <c r="I19" s="11" t="s">
        <v>57</v>
      </c>
      <c r="J19" s="38">
        <v>0.15</v>
      </c>
      <c r="K19" s="26">
        <f>+(905-1030)</f>
        <v>-125</v>
      </c>
      <c r="L19" s="26">
        <v>1030</v>
      </c>
      <c r="M19" s="12">
        <v>1</v>
      </c>
      <c r="N19" s="29">
        <f>IF(J19="NA","NA",IF(J19="SD","SD",IF(J19="EP","EP",IF(AND(K19=0,L19=0),0,K19/L19))))</f>
        <v>-0.12135922330097088</v>
      </c>
      <c r="O19" s="13">
        <f>IF(J19="NA",4,IF(J19="SD",5,IF(AND(N19&gt;=-5%,N19&lt;=15%),3,IF(OR(AND(N19&gt;=-10%,N19&lt;-5%),AND(N19&gt;15%,N19&lt;=20%)),2,1))))</f>
        <v>1</v>
      </c>
      <c r="P19" s="33" t="s">
        <v>243</v>
      </c>
      <c r="Q19" s="14" t="s">
        <v>152</v>
      </c>
      <c r="R19" s="36" t="s">
        <v>188</v>
      </c>
      <c r="S19" s="15">
        <v>45808</v>
      </c>
    </row>
    <row r="20" spans="1:19" ht="60">
      <c r="A20" s="4">
        <v>19</v>
      </c>
      <c r="B20" s="5">
        <v>892399994</v>
      </c>
      <c r="C20" s="6" t="s">
        <v>183</v>
      </c>
      <c r="D20" s="5" t="s">
        <v>182</v>
      </c>
      <c r="E20" s="7" t="s">
        <v>15</v>
      </c>
      <c r="F20" s="8" t="s">
        <v>132</v>
      </c>
      <c r="G20" s="9" t="s">
        <v>58</v>
      </c>
      <c r="H20" s="16" t="s">
        <v>59</v>
      </c>
      <c r="I20" s="11" t="s">
        <v>60</v>
      </c>
      <c r="J20" s="25" t="s">
        <v>212</v>
      </c>
      <c r="K20" s="26">
        <v>226</v>
      </c>
      <c r="L20" s="26">
        <v>905</v>
      </c>
      <c r="M20" s="12">
        <v>1</v>
      </c>
      <c r="N20" s="29">
        <f>IF(J20="NA","NA",IF(J20="SD","SD",IF(J20="EP","EP",IF(AND(K20=0,L20=0),0,K20/L20))))</f>
        <v>0.24972375690607734</v>
      </c>
      <c r="O20" s="13">
        <f>IF(J20="NA",4,IF(J20="SD",5,IF(J20="EP",6,IF(AND(N20&lt;=(20%*M20)),3,IF(AND(N20&lt;=(30%*M20)),2,IF(AND(N20&gt;(30%*M20)),1))))))</f>
        <v>2</v>
      </c>
      <c r="P20" s="33" t="s">
        <v>241</v>
      </c>
      <c r="Q20" s="14" t="s">
        <v>153</v>
      </c>
      <c r="R20" s="36" t="s">
        <v>189</v>
      </c>
      <c r="S20" s="15">
        <v>45808</v>
      </c>
    </row>
    <row r="21" spans="1:19" ht="75">
      <c r="A21" s="4">
        <v>20</v>
      </c>
      <c r="B21" s="5">
        <v>892399994</v>
      </c>
      <c r="C21" s="6" t="s">
        <v>183</v>
      </c>
      <c r="D21" s="5" t="s">
        <v>182</v>
      </c>
      <c r="E21" s="7" t="s">
        <v>15</v>
      </c>
      <c r="F21" s="8" t="s">
        <v>168</v>
      </c>
      <c r="G21" s="9" t="s">
        <v>61</v>
      </c>
      <c r="H21" s="16" t="s">
        <v>62</v>
      </c>
      <c r="I21" s="11" t="s">
        <v>63</v>
      </c>
      <c r="J21" s="25" t="s">
        <v>213</v>
      </c>
      <c r="K21" s="26">
        <v>353</v>
      </c>
      <c r="L21" s="26">
        <v>2402</v>
      </c>
      <c r="M21" s="12">
        <v>1</v>
      </c>
      <c r="N21" s="29">
        <f>IF(J21="NA","NA",IF(J21="SD","SD",IF(J21="EP","EP",IF(AND(K21=0,L21=0),0,K21/L21))))</f>
        <v>0.14696086594504579</v>
      </c>
      <c r="O21" s="13">
        <f>IF(J21="NA",4,IF(J21="SD",5,IF(J21="EP",6,IF(N21="NA",3,IF(N21&lt;=5%,3,IF(AND(N21&gt;5%,N21&lt;=8%),2,1))))))</f>
        <v>1</v>
      </c>
      <c r="P21" s="33" t="s">
        <v>242</v>
      </c>
      <c r="Q21" s="14" t="s">
        <v>154</v>
      </c>
      <c r="R21" s="36" t="s">
        <v>190</v>
      </c>
      <c r="S21" s="15">
        <v>45808</v>
      </c>
    </row>
    <row r="22" spans="1:19" ht="75">
      <c r="A22" s="4">
        <v>21</v>
      </c>
      <c r="B22" s="5">
        <v>892399994</v>
      </c>
      <c r="C22" s="6" t="s">
        <v>183</v>
      </c>
      <c r="D22" s="5" t="s">
        <v>182</v>
      </c>
      <c r="E22" s="7" t="s">
        <v>64</v>
      </c>
      <c r="F22" s="8" t="s">
        <v>65</v>
      </c>
      <c r="G22" s="9" t="s">
        <v>66</v>
      </c>
      <c r="H22" s="9" t="s">
        <v>67</v>
      </c>
      <c r="I22" s="11" t="s">
        <v>19</v>
      </c>
      <c r="J22" s="39">
        <v>1</v>
      </c>
      <c r="K22" s="37">
        <v>9860577553</v>
      </c>
      <c r="L22" s="37">
        <v>10503148201</v>
      </c>
      <c r="M22" s="12">
        <v>1</v>
      </c>
      <c r="N22" s="29">
        <f t="shared" si="0"/>
        <v>0.93882113860501171</v>
      </c>
      <c r="O22" s="13">
        <f t="shared" ref="O22:O24" si="2">IF(J22="NA",4,IF(J22="SD",5,IF(J22="EP",6,IF(AND(N22&gt;(79%*M22)),3,IF(AND(N22&gt;=(60%*M22)),2,IF(AND(N22&lt;(60%*M22)),1))))))</f>
        <v>3</v>
      </c>
      <c r="P22" s="17" t="s">
        <v>223</v>
      </c>
      <c r="Q22" s="14" t="s">
        <v>68</v>
      </c>
      <c r="R22" s="36" t="s">
        <v>191</v>
      </c>
      <c r="S22" s="15">
        <v>45808</v>
      </c>
    </row>
    <row r="23" spans="1:19" ht="57">
      <c r="A23" s="4">
        <v>22</v>
      </c>
      <c r="B23" s="5">
        <v>892399994</v>
      </c>
      <c r="C23" s="6" t="s">
        <v>183</v>
      </c>
      <c r="D23" s="5" t="s">
        <v>182</v>
      </c>
      <c r="E23" s="7" t="s">
        <v>64</v>
      </c>
      <c r="F23" s="8" t="s">
        <v>65</v>
      </c>
      <c r="G23" s="9" t="s">
        <v>69</v>
      </c>
      <c r="H23" s="9" t="s">
        <v>70</v>
      </c>
      <c r="I23" s="11" t="s">
        <v>19</v>
      </c>
      <c r="J23" s="40">
        <v>1</v>
      </c>
      <c r="K23" s="37">
        <v>31230748916</v>
      </c>
      <c r="L23" s="37">
        <v>31230748916</v>
      </c>
      <c r="M23" s="12">
        <v>1</v>
      </c>
      <c r="N23" s="29">
        <f t="shared" si="0"/>
        <v>1</v>
      </c>
      <c r="O23" s="13">
        <f t="shared" si="2"/>
        <v>3</v>
      </c>
      <c r="P23" s="17" t="s">
        <v>224</v>
      </c>
      <c r="Q23" s="14" t="s">
        <v>71</v>
      </c>
      <c r="R23" s="36" t="s">
        <v>192</v>
      </c>
      <c r="S23" s="15">
        <v>45808</v>
      </c>
    </row>
    <row r="24" spans="1:19" ht="71.25">
      <c r="A24" s="4">
        <v>23</v>
      </c>
      <c r="B24" s="5">
        <v>892399994</v>
      </c>
      <c r="C24" s="6" t="s">
        <v>183</v>
      </c>
      <c r="D24" s="5" t="s">
        <v>182</v>
      </c>
      <c r="E24" s="7" t="s">
        <v>72</v>
      </c>
      <c r="F24" s="8" t="s">
        <v>73</v>
      </c>
      <c r="G24" s="9" t="s">
        <v>74</v>
      </c>
      <c r="H24" s="10" t="s">
        <v>75</v>
      </c>
      <c r="I24" s="11" t="s">
        <v>19</v>
      </c>
      <c r="J24" s="35" t="s">
        <v>220</v>
      </c>
      <c r="K24" s="35" t="s">
        <v>220</v>
      </c>
      <c r="L24" s="35" t="s">
        <v>220</v>
      </c>
      <c r="M24" s="12">
        <v>1</v>
      </c>
      <c r="N24" s="29" t="str">
        <f t="shared" si="0"/>
        <v>EP</v>
      </c>
      <c r="O24" s="13">
        <f t="shared" si="2"/>
        <v>6</v>
      </c>
      <c r="P24" s="33" t="s">
        <v>235</v>
      </c>
      <c r="Q24" s="14" t="s">
        <v>76</v>
      </c>
      <c r="R24" s="36" t="s">
        <v>193</v>
      </c>
      <c r="S24" s="15">
        <v>45808</v>
      </c>
    </row>
    <row r="25" spans="1:19" ht="60">
      <c r="A25" s="4">
        <v>24</v>
      </c>
      <c r="B25" s="5">
        <v>892399994</v>
      </c>
      <c r="C25" s="6" t="s">
        <v>183</v>
      </c>
      <c r="D25" s="5" t="s">
        <v>182</v>
      </c>
      <c r="E25" s="7" t="s">
        <v>64</v>
      </c>
      <c r="F25" s="8" t="s">
        <v>77</v>
      </c>
      <c r="G25" s="9" t="s">
        <v>78</v>
      </c>
      <c r="H25" s="10" t="s">
        <v>79</v>
      </c>
      <c r="I25" s="11" t="s">
        <v>80</v>
      </c>
      <c r="J25" s="35" t="s">
        <v>214</v>
      </c>
      <c r="K25" s="26">
        <v>8521535488.6599998</v>
      </c>
      <c r="L25" s="26">
        <v>14224364454.200001</v>
      </c>
      <c r="M25" s="12">
        <v>1</v>
      </c>
      <c r="N25" s="29">
        <f t="shared" si="0"/>
        <v>0.5990802271762562</v>
      </c>
      <c r="O25" s="13">
        <f>IF(J25="NA",4,IF(J25="SD",5,IF(J25="EP",6,IF(N25&lt;=60%,3,IF(N25&lt;=80%,2,1)))))</f>
        <v>3</v>
      </c>
      <c r="P25" s="33" t="s">
        <v>225</v>
      </c>
      <c r="Q25" s="14" t="s">
        <v>81</v>
      </c>
      <c r="R25" s="36" t="s">
        <v>194</v>
      </c>
      <c r="S25" s="15">
        <v>45808</v>
      </c>
    </row>
    <row r="26" spans="1:19" ht="75">
      <c r="A26" s="4">
        <v>25</v>
      </c>
      <c r="B26" s="5">
        <v>892399994</v>
      </c>
      <c r="C26" s="6" t="s">
        <v>183</v>
      </c>
      <c r="D26" s="5" t="s">
        <v>182</v>
      </c>
      <c r="E26" s="7" t="s">
        <v>64</v>
      </c>
      <c r="F26" s="8" t="s">
        <v>77</v>
      </c>
      <c r="G26" s="9" t="s">
        <v>82</v>
      </c>
      <c r="H26" s="10" t="s">
        <v>83</v>
      </c>
      <c r="I26" s="11" t="s">
        <v>19</v>
      </c>
      <c r="J26" s="35" t="s">
        <v>209</v>
      </c>
      <c r="K26" s="26">
        <v>8</v>
      </c>
      <c r="L26" s="26">
        <v>8</v>
      </c>
      <c r="M26" s="12">
        <v>1</v>
      </c>
      <c r="N26" s="29">
        <f t="shared" si="0"/>
        <v>1</v>
      </c>
      <c r="O26" s="13">
        <f t="shared" ref="O26:O28" si="3">IF(J26="NA",4,IF(J26="SD",5,IF(J26="EP",6,IF(AND(N26&gt;(79%*M26)),3,IF(AND(N26&gt;=(60%*M26)),2,IF(AND(N26&lt;(60%*M26)),1))))))</f>
        <v>3</v>
      </c>
      <c r="P26" s="17" t="s">
        <v>226</v>
      </c>
      <c r="Q26" s="14" t="s">
        <v>84</v>
      </c>
      <c r="R26" s="36" t="s">
        <v>195</v>
      </c>
      <c r="S26" s="15">
        <v>45808</v>
      </c>
    </row>
    <row r="27" spans="1:19" ht="57">
      <c r="A27" s="4">
        <v>26</v>
      </c>
      <c r="B27" s="5">
        <v>892399994</v>
      </c>
      <c r="C27" s="6" t="s">
        <v>183</v>
      </c>
      <c r="D27" s="5" t="s">
        <v>182</v>
      </c>
      <c r="E27" s="7" t="s">
        <v>64</v>
      </c>
      <c r="F27" s="8" t="s">
        <v>85</v>
      </c>
      <c r="G27" s="9" t="s">
        <v>86</v>
      </c>
      <c r="H27" s="10" t="s">
        <v>87</v>
      </c>
      <c r="I27" s="11" t="s">
        <v>19</v>
      </c>
      <c r="J27" s="40">
        <v>1</v>
      </c>
      <c r="K27" s="26">
        <v>11102690323</v>
      </c>
      <c r="L27" s="26">
        <v>11102690323.207199</v>
      </c>
      <c r="M27" s="12">
        <v>1</v>
      </c>
      <c r="N27" s="29">
        <f t="shared" si="0"/>
        <v>0.99999999998133793</v>
      </c>
      <c r="O27" s="13">
        <f t="shared" si="3"/>
        <v>3</v>
      </c>
      <c r="P27" s="17" t="s">
        <v>227</v>
      </c>
      <c r="Q27" s="20" t="s">
        <v>88</v>
      </c>
      <c r="R27" s="36" t="s">
        <v>196</v>
      </c>
      <c r="S27" s="15">
        <v>45808</v>
      </c>
    </row>
    <row r="28" spans="1:19" ht="71.25">
      <c r="A28" s="4">
        <v>27</v>
      </c>
      <c r="B28" s="5">
        <v>892399994</v>
      </c>
      <c r="C28" s="6" t="s">
        <v>183</v>
      </c>
      <c r="D28" s="5" t="s">
        <v>182</v>
      </c>
      <c r="E28" s="7" t="s">
        <v>64</v>
      </c>
      <c r="F28" s="8" t="s">
        <v>85</v>
      </c>
      <c r="G28" s="9" t="s">
        <v>89</v>
      </c>
      <c r="H28" s="10" t="s">
        <v>90</v>
      </c>
      <c r="I28" s="11" t="s">
        <v>19</v>
      </c>
      <c r="J28" s="40">
        <v>0.82</v>
      </c>
      <c r="K28" s="26">
        <v>10503148201</v>
      </c>
      <c r="L28" s="26">
        <v>11102690323</v>
      </c>
      <c r="M28" s="12">
        <v>1</v>
      </c>
      <c r="N28" s="29">
        <f t="shared" si="0"/>
        <v>0.94600028420517079</v>
      </c>
      <c r="O28" s="13">
        <f t="shared" si="3"/>
        <v>3</v>
      </c>
      <c r="P28" s="17" t="s">
        <v>228</v>
      </c>
      <c r="Q28" s="20" t="s">
        <v>91</v>
      </c>
      <c r="R28" s="36" t="s">
        <v>197</v>
      </c>
      <c r="S28" s="15">
        <v>45808</v>
      </c>
    </row>
    <row r="29" spans="1:19" ht="60">
      <c r="A29" s="4">
        <v>28</v>
      </c>
      <c r="B29" s="5">
        <v>892399994</v>
      </c>
      <c r="C29" s="6" t="s">
        <v>183</v>
      </c>
      <c r="D29" s="5" t="s">
        <v>182</v>
      </c>
      <c r="E29" s="7" t="s">
        <v>64</v>
      </c>
      <c r="F29" s="8" t="s">
        <v>85</v>
      </c>
      <c r="G29" s="9" t="s">
        <v>92</v>
      </c>
      <c r="H29" s="9" t="s">
        <v>93</v>
      </c>
      <c r="I29" s="11" t="s">
        <v>94</v>
      </c>
      <c r="J29" s="40">
        <v>0.03</v>
      </c>
      <c r="K29" s="26">
        <v>4053171</v>
      </c>
      <c r="L29" s="26">
        <v>10503148201</v>
      </c>
      <c r="M29" s="12">
        <v>1</v>
      </c>
      <c r="N29" s="29">
        <f t="shared" si="0"/>
        <v>3.859005816574215E-4</v>
      </c>
      <c r="O29" s="21">
        <f>IF(J29="NA",4,IF(J29="SD",5,IF(J29="EP",6,IF(N29&lt;=4%,3,IF(N29&lt;=6%,2,1)))))</f>
        <v>3</v>
      </c>
      <c r="P29" s="17" t="s">
        <v>229</v>
      </c>
      <c r="Q29" s="20" t="s">
        <v>95</v>
      </c>
      <c r="R29" s="36" t="s">
        <v>198</v>
      </c>
      <c r="S29" s="15">
        <v>45808</v>
      </c>
    </row>
    <row r="30" spans="1:19" ht="85.5">
      <c r="A30" s="4">
        <v>29</v>
      </c>
      <c r="B30" s="5">
        <v>892399994</v>
      </c>
      <c r="C30" s="6" t="s">
        <v>183</v>
      </c>
      <c r="D30" s="5" t="s">
        <v>182</v>
      </c>
      <c r="E30" s="7" t="s">
        <v>64</v>
      </c>
      <c r="F30" s="8" t="s">
        <v>96</v>
      </c>
      <c r="G30" s="9" t="s">
        <v>97</v>
      </c>
      <c r="H30" s="10" t="s">
        <v>98</v>
      </c>
      <c r="I30" s="11" t="s">
        <v>19</v>
      </c>
      <c r="J30" s="40">
        <v>0.8</v>
      </c>
      <c r="K30" s="26">
        <v>64626443632</v>
      </c>
      <c r="L30" s="26">
        <v>100022383106.27</v>
      </c>
      <c r="M30" s="12">
        <v>1</v>
      </c>
      <c r="N30" s="29">
        <f t="shared" si="0"/>
        <v>0.64611981463525858</v>
      </c>
      <c r="O30" s="13">
        <f>IF(J30="NA",4,IF(J30="SD",5,IF(J30="EP",6,IF(AND(N30&gt;(79%*M30)),3,IF(AND(N30&gt;=(60%*M30)),2,IF(AND(N30&lt;(60%*M30)),1))))))</f>
        <v>2</v>
      </c>
      <c r="P30" s="17" t="s">
        <v>230</v>
      </c>
      <c r="Q30" s="20" t="s">
        <v>99</v>
      </c>
      <c r="R30" s="36" t="s">
        <v>199</v>
      </c>
      <c r="S30" s="15">
        <v>45808</v>
      </c>
    </row>
    <row r="31" spans="1:19" ht="60">
      <c r="A31" s="4">
        <v>30</v>
      </c>
      <c r="B31" s="5">
        <v>892399994</v>
      </c>
      <c r="C31" s="6" t="s">
        <v>183</v>
      </c>
      <c r="D31" s="5" t="s">
        <v>182</v>
      </c>
      <c r="E31" s="7" t="s">
        <v>64</v>
      </c>
      <c r="F31" s="8" t="s">
        <v>100</v>
      </c>
      <c r="G31" s="9" t="s">
        <v>101</v>
      </c>
      <c r="H31" s="10" t="s">
        <v>102</v>
      </c>
      <c r="I31" s="11" t="s">
        <v>103</v>
      </c>
      <c r="J31" s="38" t="s">
        <v>215</v>
      </c>
      <c r="K31" s="26">
        <v>4203243244.46</v>
      </c>
      <c r="L31" s="26">
        <v>14224364454.200001</v>
      </c>
      <c r="M31" s="12">
        <v>1</v>
      </c>
      <c r="N31" s="29">
        <f t="shared" si="0"/>
        <v>0.2954960313336823</v>
      </c>
      <c r="O31" s="13">
        <f>IF(J31="NA",4,IF(J31="SD",5,IF(J31="EP",6,IF(N31&lt;=10%,3,IF(N31&lt;=20%,2,1)))))</f>
        <v>1</v>
      </c>
      <c r="P31" s="17" t="s">
        <v>244</v>
      </c>
      <c r="Q31" s="14" t="s">
        <v>104</v>
      </c>
      <c r="R31" s="36" t="s">
        <v>200</v>
      </c>
      <c r="S31" s="15">
        <v>45808</v>
      </c>
    </row>
    <row r="32" spans="1:19" ht="60">
      <c r="A32" s="4">
        <v>31</v>
      </c>
      <c r="B32" s="5">
        <v>892399994</v>
      </c>
      <c r="C32" s="6" t="s">
        <v>183</v>
      </c>
      <c r="D32" s="5" t="s">
        <v>182</v>
      </c>
      <c r="E32" s="7" t="s">
        <v>64</v>
      </c>
      <c r="F32" s="22" t="s">
        <v>105</v>
      </c>
      <c r="G32" s="16" t="s">
        <v>106</v>
      </c>
      <c r="H32" s="10" t="s">
        <v>107</v>
      </c>
      <c r="I32" s="11" t="s">
        <v>19</v>
      </c>
      <c r="J32" s="35" t="s">
        <v>209</v>
      </c>
      <c r="K32" s="26">
        <v>136</v>
      </c>
      <c r="L32" s="26">
        <v>136</v>
      </c>
      <c r="M32" s="12">
        <v>1</v>
      </c>
      <c r="N32" s="29">
        <f t="shared" si="0"/>
        <v>1</v>
      </c>
      <c r="O32" s="13">
        <f t="shared" ref="O32:O39" si="4">IF(J32="NA",4,IF(J32="SD",5,IF(J32="EP",6,IF(AND(N32&gt;(79%*M32)),3,IF(AND(N32&gt;=(60%*M32)),2,IF(AND(N32&lt;(60%*M32)),1))))))</f>
        <v>3</v>
      </c>
      <c r="P32" s="33" t="s">
        <v>233</v>
      </c>
      <c r="Q32" s="14" t="s">
        <v>108</v>
      </c>
      <c r="R32" s="36" t="s">
        <v>201</v>
      </c>
      <c r="S32" s="15">
        <v>45808</v>
      </c>
    </row>
    <row r="33" spans="1:19" ht="71.25">
      <c r="A33" s="4">
        <v>32</v>
      </c>
      <c r="B33" s="5">
        <v>892399994</v>
      </c>
      <c r="C33" s="6" t="s">
        <v>183</v>
      </c>
      <c r="D33" s="5" t="s">
        <v>182</v>
      </c>
      <c r="E33" s="23" t="s">
        <v>64</v>
      </c>
      <c r="F33" s="22" t="s">
        <v>105</v>
      </c>
      <c r="G33" s="16" t="s">
        <v>109</v>
      </c>
      <c r="H33" s="10" t="s">
        <v>110</v>
      </c>
      <c r="I33" s="11" t="s">
        <v>19</v>
      </c>
      <c r="J33" s="37" t="s">
        <v>209</v>
      </c>
      <c r="K33" s="26">
        <v>915</v>
      </c>
      <c r="L33" s="26">
        <v>915</v>
      </c>
      <c r="M33" s="12">
        <v>1</v>
      </c>
      <c r="N33" s="29">
        <f t="shared" si="0"/>
        <v>1</v>
      </c>
      <c r="O33" s="13">
        <f t="shared" si="4"/>
        <v>3</v>
      </c>
      <c r="P33" s="33" t="s">
        <v>234</v>
      </c>
      <c r="Q33" s="14" t="s">
        <v>111</v>
      </c>
      <c r="R33" s="36" t="s">
        <v>202</v>
      </c>
      <c r="S33" s="15">
        <v>45808</v>
      </c>
    </row>
    <row r="34" spans="1:19" ht="60">
      <c r="A34" s="4">
        <v>33</v>
      </c>
      <c r="B34" s="5">
        <v>892399994</v>
      </c>
      <c r="C34" s="6" t="s">
        <v>183</v>
      </c>
      <c r="D34" s="5" t="s">
        <v>182</v>
      </c>
      <c r="E34" s="23" t="s">
        <v>64</v>
      </c>
      <c r="F34" s="22" t="s">
        <v>105</v>
      </c>
      <c r="G34" s="16" t="s">
        <v>112</v>
      </c>
      <c r="H34" s="10" t="s">
        <v>113</v>
      </c>
      <c r="I34" s="11" t="s">
        <v>19</v>
      </c>
      <c r="J34" s="40">
        <v>0.98</v>
      </c>
      <c r="K34" s="26">
        <v>931</v>
      </c>
      <c r="L34" s="26">
        <v>1021</v>
      </c>
      <c r="M34" s="12">
        <v>1</v>
      </c>
      <c r="N34" s="29">
        <f t="shared" si="0"/>
        <v>0.91185112634671894</v>
      </c>
      <c r="O34" s="13">
        <f t="shared" si="4"/>
        <v>3</v>
      </c>
      <c r="P34" s="33" t="s">
        <v>236</v>
      </c>
      <c r="Q34" s="14" t="s">
        <v>114</v>
      </c>
      <c r="R34" s="36" t="s">
        <v>203</v>
      </c>
      <c r="S34" s="15">
        <v>45808</v>
      </c>
    </row>
    <row r="35" spans="1:19" ht="60">
      <c r="A35" s="4">
        <v>34</v>
      </c>
      <c r="B35" s="5">
        <v>892399994</v>
      </c>
      <c r="C35" s="6" t="s">
        <v>183</v>
      </c>
      <c r="D35" s="5" t="s">
        <v>182</v>
      </c>
      <c r="E35" s="7" t="s">
        <v>115</v>
      </c>
      <c r="F35" s="8" t="s">
        <v>116</v>
      </c>
      <c r="G35" s="9" t="s">
        <v>117</v>
      </c>
      <c r="H35" s="10" t="s">
        <v>118</v>
      </c>
      <c r="I35" s="11" t="s">
        <v>19</v>
      </c>
      <c r="J35" s="38">
        <v>0.89</v>
      </c>
      <c r="K35" s="26">
        <v>16</v>
      </c>
      <c r="L35" s="26">
        <v>18</v>
      </c>
      <c r="M35" s="12">
        <v>1</v>
      </c>
      <c r="N35" s="29">
        <f t="shared" si="0"/>
        <v>0.88888888888888884</v>
      </c>
      <c r="O35" s="13">
        <f t="shared" si="4"/>
        <v>3</v>
      </c>
      <c r="P35" s="33" t="s">
        <v>231</v>
      </c>
      <c r="Q35" s="24" t="s">
        <v>21</v>
      </c>
      <c r="R35" s="36" t="s">
        <v>204</v>
      </c>
      <c r="S35" s="15">
        <v>45808</v>
      </c>
    </row>
    <row r="36" spans="1:19" ht="60">
      <c r="A36" s="4">
        <v>35</v>
      </c>
      <c r="B36" s="5">
        <v>892399994</v>
      </c>
      <c r="C36" s="6" t="s">
        <v>183</v>
      </c>
      <c r="D36" s="5" t="s">
        <v>182</v>
      </c>
      <c r="E36" s="7" t="s">
        <v>115</v>
      </c>
      <c r="F36" s="8" t="s">
        <v>116</v>
      </c>
      <c r="G36" s="9" t="s">
        <v>119</v>
      </c>
      <c r="H36" s="10" t="s">
        <v>120</v>
      </c>
      <c r="I36" s="11" t="s">
        <v>19</v>
      </c>
      <c r="J36" s="38">
        <v>1</v>
      </c>
      <c r="K36" s="26">
        <v>75</v>
      </c>
      <c r="L36" s="26">
        <v>75</v>
      </c>
      <c r="M36" s="12">
        <v>1</v>
      </c>
      <c r="N36" s="29">
        <f t="shared" si="0"/>
        <v>1</v>
      </c>
      <c r="O36" s="13">
        <f t="shared" si="4"/>
        <v>3</v>
      </c>
      <c r="P36" s="33" t="s">
        <v>232</v>
      </c>
      <c r="Q36" s="14" t="s">
        <v>155</v>
      </c>
      <c r="R36" s="36" t="s">
        <v>205</v>
      </c>
      <c r="S36" s="15">
        <v>45808</v>
      </c>
    </row>
    <row r="37" spans="1:19" ht="71.25">
      <c r="A37" s="4">
        <v>36</v>
      </c>
      <c r="B37" s="5">
        <v>892399994</v>
      </c>
      <c r="C37" s="6" t="s">
        <v>183</v>
      </c>
      <c r="D37" s="5" t="s">
        <v>182</v>
      </c>
      <c r="E37" s="7" t="s">
        <v>115</v>
      </c>
      <c r="F37" s="8" t="s">
        <v>121</v>
      </c>
      <c r="G37" s="9" t="s">
        <v>122</v>
      </c>
      <c r="H37" s="10" t="s">
        <v>123</v>
      </c>
      <c r="I37" s="11" t="s">
        <v>19</v>
      </c>
      <c r="J37" s="38" t="s">
        <v>222</v>
      </c>
      <c r="K37" s="37" t="s">
        <v>220</v>
      </c>
      <c r="L37" s="37" t="s">
        <v>220</v>
      </c>
      <c r="M37" s="12">
        <v>1</v>
      </c>
      <c r="N37" s="29" t="s">
        <v>220</v>
      </c>
      <c r="O37" s="13">
        <f t="shared" si="4"/>
        <v>3</v>
      </c>
      <c r="P37" s="33" t="s">
        <v>237</v>
      </c>
      <c r="Q37" s="14" t="s">
        <v>124</v>
      </c>
      <c r="R37" s="36" t="s">
        <v>206</v>
      </c>
      <c r="S37" s="15">
        <v>45808</v>
      </c>
    </row>
    <row r="38" spans="1:19" ht="60">
      <c r="A38" s="4">
        <v>37</v>
      </c>
      <c r="B38" s="5">
        <v>892399994</v>
      </c>
      <c r="C38" s="6" t="s">
        <v>183</v>
      </c>
      <c r="D38" s="5" t="s">
        <v>182</v>
      </c>
      <c r="E38" s="7" t="s">
        <v>125</v>
      </c>
      <c r="F38" s="22" t="s">
        <v>125</v>
      </c>
      <c r="G38" s="10" t="s">
        <v>126</v>
      </c>
      <c r="H38" s="10" t="s">
        <v>127</v>
      </c>
      <c r="I38" s="11" t="s">
        <v>19</v>
      </c>
      <c r="J38" s="37" t="s">
        <v>220</v>
      </c>
      <c r="K38" s="37" t="s">
        <v>220</v>
      </c>
      <c r="L38" s="37" t="s">
        <v>220</v>
      </c>
      <c r="M38" s="12">
        <v>1</v>
      </c>
      <c r="N38" s="29" t="str">
        <f t="shared" si="0"/>
        <v>EP</v>
      </c>
      <c r="O38" s="13">
        <f t="shared" si="4"/>
        <v>6</v>
      </c>
      <c r="P38" s="33" t="s">
        <v>221</v>
      </c>
      <c r="Q38" s="14" t="s">
        <v>156</v>
      </c>
      <c r="R38" s="36" t="s">
        <v>207</v>
      </c>
      <c r="S38" s="15">
        <v>45808</v>
      </c>
    </row>
    <row r="39" spans="1:19" ht="33.75">
      <c r="A39" s="4">
        <v>38</v>
      </c>
      <c r="B39" s="5">
        <v>892399994</v>
      </c>
      <c r="C39" s="6" t="s">
        <v>183</v>
      </c>
      <c r="D39" s="5" t="s">
        <v>182</v>
      </c>
      <c r="E39" s="7" t="s">
        <v>125</v>
      </c>
      <c r="F39" s="22" t="s">
        <v>125</v>
      </c>
      <c r="G39" s="10" t="s">
        <v>128</v>
      </c>
      <c r="H39" s="10" t="s">
        <v>129</v>
      </c>
      <c r="I39" s="11" t="s">
        <v>19</v>
      </c>
      <c r="J39" s="37" t="s">
        <v>220</v>
      </c>
      <c r="K39" s="37" t="s">
        <v>220</v>
      </c>
      <c r="L39" s="37" t="s">
        <v>220</v>
      </c>
      <c r="M39" s="12">
        <v>1</v>
      </c>
      <c r="N39" s="29" t="str">
        <f t="shared" si="0"/>
        <v>EP</v>
      </c>
      <c r="O39" s="13">
        <f t="shared" si="4"/>
        <v>6</v>
      </c>
      <c r="P39" s="33">
        <v>42</v>
      </c>
      <c r="Q39" s="14" t="s">
        <v>130</v>
      </c>
      <c r="R39" s="36" t="s">
        <v>208</v>
      </c>
      <c r="S39" s="15">
        <v>45808</v>
      </c>
    </row>
  </sheetData>
  <sheetProtection algorithmName="SHA-512" hashValue="9LlkGBGj44gSNvwtfzMyzXc/4oKi3pW/qyXk4lj/D3+ck+Li0wLDXdV77W95SPEi5UYjfaWfWwz4G8Luaqr+Pw==" saltValue="sTrekSnZYqEVqO6fVJwXGg==" spinCount="100000" sheet="1" scenarios="1" insertHyperlinks="0" selectLockedCells="1" autoFilter="0"/>
  <autoFilter ref="A1:S39" xr:uid="{00000000-0009-0000-0000-000000000000}"/>
  <conditionalFormatting sqref="O2:O39">
    <cfRule type="cellIs" dxfId="5" priority="6" operator="equal">
      <formula>2</formula>
    </cfRule>
    <cfRule type="cellIs" dxfId="4" priority="13" operator="equal">
      <formula>3</formula>
    </cfRule>
    <cfRule type="cellIs" dxfId="3" priority="46" operator="equal">
      <formula>1</formula>
    </cfRule>
    <cfRule type="cellIs" dxfId="2" priority="47" operator="equal">
      <formula>4</formula>
    </cfRule>
    <cfRule type="cellIs" dxfId="1" priority="48" operator="equal">
      <formula>5</formula>
    </cfRule>
    <cfRule type="cellIs" dxfId="0" priority="49" operator="equal">
      <formula>6</formula>
    </cfRule>
  </conditionalFormatting>
  <dataValidations count="1">
    <dataValidation type="textLength" operator="lessThanOrEqual" showInputMessage="1" showErrorMessage="1" errorTitle="error error" error="solo 300 caracteres" sqref="P1:P36 P38:P1048576" xr:uid="{00000000-0002-0000-0000-000000000000}">
      <formula1>300</formula1>
    </dataValidation>
  </dataValidations>
  <hyperlinks>
    <hyperlink ref="R38" r:id="rId1" xr:uid="{00000000-0004-0000-0000-000000000000}"/>
    <hyperlink ref="R22" r:id="rId2" xr:uid="{00000000-0004-0000-0000-000001000000}"/>
    <hyperlink ref="R37" r:id="rId3" xr:uid="{00000000-0004-0000-0000-000002000000}"/>
    <hyperlink ref="R16" r:id="rId4" xr:uid="{00000000-0004-0000-0000-000003000000}"/>
    <hyperlink ref="R17" r:id="rId5" xr:uid="{00000000-0004-0000-0000-000004000000}"/>
    <hyperlink ref="R18" r:id="rId6" xr:uid="{00000000-0004-0000-0000-000005000000}"/>
    <hyperlink ref="R19" r:id="rId7" xr:uid="{00000000-0004-0000-0000-000006000000}"/>
    <hyperlink ref="R20" r:id="rId8" xr:uid="{00000000-0004-0000-0000-000007000000}"/>
    <hyperlink ref="R23" r:id="rId9" xr:uid="{00000000-0004-0000-0000-000008000000}"/>
    <hyperlink ref="R24" r:id="rId10" xr:uid="{00000000-0004-0000-0000-000009000000}"/>
    <hyperlink ref="R25" r:id="rId11" xr:uid="{00000000-0004-0000-0000-00000A000000}"/>
    <hyperlink ref="R26" r:id="rId12" xr:uid="{00000000-0004-0000-0000-00000B000000}"/>
    <hyperlink ref="R27" r:id="rId13" xr:uid="{00000000-0004-0000-0000-00000C000000}"/>
    <hyperlink ref="R28" r:id="rId14" xr:uid="{00000000-0004-0000-0000-00000D000000}"/>
    <hyperlink ref="R29" r:id="rId15" xr:uid="{00000000-0004-0000-0000-00000E000000}"/>
    <hyperlink ref="R30" r:id="rId16" xr:uid="{00000000-0004-0000-0000-00000F000000}"/>
    <hyperlink ref="R31" r:id="rId17" xr:uid="{00000000-0004-0000-0000-000010000000}"/>
    <hyperlink ref="R32" r:id="rId18" xr:uid="{00000000-0004-0000-0000-000011000000}"/>
    <hyperlink ref="R33" r:id="rId19" xr:uid="{00000000-0004-0000-0000-000012000000}"/>
    <hyperlink ref="R34" r:id="rId20" xr:uid="{00000000-0004-0000-0000-000013000000}"/>
    <hyperlink ref="R35" r:id="rId21" xr:uid="{00000000-0004-0000-0000-000014000000}"/>
    <hyperlink ref="R36" r:id="rId22" xr:uid="{00000000-0004-0000-0000-000015000000}"/>
    <hyperlink ref="R39" r:id="rId23" xr:uid="{00000000-0004-0000-0000-000016000000}"/>
    <hyperlink ref="R21" r:id="rId24" xr:uid="{00000000-0004-0000-0000-000017000000}"/>
    <hyperlink ref="R12" r:id="rId25" xr:uid="{00000000-0004-0000-0000-000018000000}"/>
    <hyperlink ref="R13" r:id="rId26" xr:uid="{00000000-0004-0000-0000-000019000000}"/>
    <hyperlink ref="R14" r:id="rId27" xr:uid="{00000000-0004-0000-0000-00001A000000}"/>
    <hyperlink ref="R15" r:id="rId28" xr:uid="{00000000-0004-0000-0000-00001B000000}"/>
  </hyperlinks>
  <pageMargins left="0.7" right="0.7" top="0.75" bottom="0.75" header="0.3" footer="0.3"/>
  <pageSetup paperSize="9" orientation="portrait"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topLeftCell="A15" zoomScale="104" workbookViewId="0">
      <selection activeCell="A20" sqref="A20"/>
    </sheetView>
  </sheetViews>
  <sheetFormatPr baseColWidth="10" defaultRowHeight="14.25"/>
  <cols>
    <col min="1" max="1" width="41.875" customWidth="1"/>
    <col min="2" max="2" width="109.875" customWidth="1"/>
  </cols>
  <sheetData>
    <row r="1" spans="1:2" ht="15">
      <c r="A1" s="1" t="s">
        <v>0</v>
      </c>
      <c r="B1" s="19" t="s">
        <v>171</v>
      </c>
    </row>
    <row r="2" spans="1:2" ht="15">
      <c r="A2" s="1" t="s">
        <v>1</v>
      </c>
      <c r="B2" s="19" t="s">
        <v>172</v>
      </c>
    </row>
    <row r="3" spans="1:2" ht="42.75">
      <c r="A3" s="1" t="s">
        <v>2</v>
      </c>
      <c r="B3" s="19" t="s">
        <v>173</v>
      </c>
    </row>
    <row r="4" spans="1:2" ht="42.75">
      <c r="A4" s="1" t="s">
        <v>3</v>
      </c>
      <c r="B4" s="19" t="s">
        <v>157</v>
      </c>
    </row>
    <row r="5" spans="1:2" ht="86.25">
      <c r="A5" s="1" t="s">
        <v>4</v>
      </c>
      <c r="B5" s="19" t="s">
        <v>158</v>
      </c>
    </row>
    <row r="6" spans="1:2" ht="342.75">
      <c r="A6" s="1" t="s">
        <v>5</v>
      </c>
      <c r="B6" s="19" t="s">
        <v>174</v>
      </c>
    </row>
    <row r="7" spans="1:2" ht="29.25">
      <c r="A7" s="3" t="s">
        <v>6</v>
      </c>
      <c r="B7" s="19" t="s">
        <v>175</v>
      </c>
    </row>
    <row r="8" spans="1:2" ht="15">
      <c r="A8" s="3" t="s">
        <v>7</v>
      </c>
      <c r="B8" s="19" t="s">
        <v>159</v>
      </c>
    </row>
    <row r="9" spans="1:2" ht="42.75">
      <c r="A9" s="1" t="s">
        <v>8</v>
      </c>
      <c r="B9" s="19" t="s">
        <v>176</v>
      </c>
    </row>
    <row r="10" spans="1:2" ht="303.75">
      <c r="A10" s="1" t="s">
        <v>139</v>
      </c>
      <c r="B10" s="19" t="s">
        <v>177</v>
      </c>
    </row>
    <row r="11" spans="1:2" ht="28.5">
      <c r="A11" s="1" t="s">
        <v>9</v>
      </c>
      <c r="B11" s="19" t="s">
        <v>160</v>
      </c>
    </row>
    <row r="12" spans="1:2" ht="28.5">
      <c r="A12" s="1" t="s">
        <v>10</v>
      </c>
      <c r="B12" s="19" t="s">
        <v>161</v>
      </c>
    </row>
    <row r="13" spans="1:2" ht="15">
      <c r="A13" s="1" t="s">
        <v>138</v>
      </c>
      <c r="B13" s="19" t="s">
        <v>162</v>
      </c>
    </row>
    <row r="14" spans="1:2" ht="29.25">
      <c r="A14" s="1" t="s">
        <v>11</v>
      </c>
      <c r="B14" s="19" t="s">
        <v>163</v>
      </c>
    </row>
    <row r="15" spans="1:2" ht="57">
      <c r="A15" s="1" t="s">
        <v>12</v>
      </c>
      <c r="B15" s="19" t="s">
        <v>178</v>
      </c>
    </row>
    <row r="16" spans="1:2" ht="293.25">
      <c r="A16" s="1" t="s">
        <v>164</v>
      </c>
      <c r="B16" s="19" t="s">
        <v>179</v>
      </c>
    </row>
    <row r="17" spans="1:2" ht="29.25">
      <c r="A17" s="1" t="s">
        <v>13</v>
      </c>
      <c r="B17" s="19" t="s">
        <v>165</v>
      </c>
    </row>
    <row r="18" spans="1:2" ht="42.75">
      <c r="A18" s="1" t="s">
        <v>131</v>
      </c>
      <c r="B18" s="19" t="s">
        <v>180</v>
      </c>
    </row>
    <row r="19" spans="1:2" ht="15">
      <c r="A19" s="1" t="s">
        <v>14</v>
      </c>
      <c r="B19" s="19"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 a diligenciar</vt:lpstr>
      <vt:lpstr>Indicaciones- diligenciamiento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Luis Rojas Briceño</dc:creator>
  <cp:lastModifiedBy>HRPL228</cp:lastModifiedBy>
  <dcterms:created xsi:type="dcterms:W3CDTF">2025-03-28T21:41:27Z</dcterms:created>
  <dcterms:modified xsi:type="dcterms:W3CDTF">2025-08-25T21:14:50Z</dcterms:modified>
</cp:coreProperties>
</file>